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 Projects\Active Projects\IPA ILSFA\03 Work Products\Project Selection\Project Selection Protocols\2021-Revised Protocol\"/>
    </mc:Choice>
  </mc:AlternateContent>
  <xr:revisionPtr revIDLastSave="0" documentId="13_ncr:1_{9131E89E-9B35-4D07-BA7F-F8DE662348C6}" xr6:coauthVersionLast="45" xr6:coauthVersionMax="45" xr10:uidLastSave="{00000000-0000-0000-0000-000000000000}"/>
  <bookViews>
    <workbookView xWindow="19090" yWindow="-110" windowWidth="19420" windowHeight="10420" activeTab="1" xr2:uid="{00000000-000D-0000-FFFF-FFFF00000000}"/>
  </bookViews>
  <sheets>
    <sheet name="County Data" sheetId="1" r:id="rId1"/>
    <sheet name="Project Data" sheetId="5" r:id="rId2"/>
  </sheets>
  <definedNames>
    <definedName name="_xlnm._FilterDatabase" localSheetId="0" hidden="1">'County Data'!$A$4:$Q$106</definedName>
    <definedName name="_xlnm._FilterDatabase" localSheetId="1" hidden="1">'Project Data'!$A$3:$I$62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1" i="5" l="1"/>
  <c r="I61" i="5"/>
  <c r="H57" i="5"/>
  <c r="I57" i="5"/>
  <c r="H60" i="5"/>
  <c r="I60" i="5"/>
  <c r="H10" i="5"/>
  <c r="I50" i="5"/>
  <c r="H29" i="5"/>
  <c r="I27" i="5"/>
  <c r="H19" i="5"/>
  <c r="I18" i="5"/>
  <c r="H13" i="5"/>
  <c r="I43" i="5"/>
  <c r="H52" i="5"/>
  <c r="I37" i="5"/>
  <c r="H17" i="5"/>
  <c r="I56" i="5"/>
  <c r="H55" i="5"/>
  <c r="I53" i="5"/>
  <c r="H44" i="5"/>
  <c r="I20" i="5"/>
  <c r="H14" i="5"/>
  <c r="H49" i="5"/>
  <c r="I48" i="5"/>
  <c r="H36" i="5"/>
  <c r="I30" i="5"/>
  <c r="H22" i="5"/>
  <c r="I21" i="5"/>
  <c r="H16" i="5"/>
  <c r="I15" i="5"/>
  <c r="H47" i="5"/>
  <c r="I46" i="5"/>
  <c r="H62" i="5"/>
  <c r="I59" i="5"/>
  <c r="H58" i="5"/>
  <c r="I51" i="5"/>
  <c r="H42" i="5"/>
  <c r="I41" i="5"/>
  <c r="H40" i="5"/>
  <c r="I39" i="5"/>
  <c r="H38" i="5"/>
  <c r="I35" i="5"/>
  <c r="H34" i="5"/>
  <c r="I33" i="5"/>
  <c r="H32" i="5"/>
  <c r="H5" i="5"/>
  <c r="I54" i="5"/>
  <c r="H45" i="5"/>
  <c r="I28" i="5"/>
  <c r="H26" i="5"/>
  <c r="I25" i="5"/>
  <c r="H24" i="5"/>
  <c r="I23" i="5"/>
  <c r="H11" i="5"/>
  <c r="I9" i="5"/>
  <c r="H8" i="5"/>
  <c r="I7" i="5"/>
  <c r="H4" i="5"/>
  <c r="O86" i="1" l="1"/>
  <c r="P16" i="1"/>
  <c r="P106" i="1"/>
  <c r="P99" i="1"/>
  <c r="P95" i="1"/>
  <c r="P92" i="1"/>
  <c r="P89" i="1"/>
  <c r="P88" i="1"/>
  <c r="P87" i="1"/>
  <c r="N85" i="1"/>
  <c r="P83" i="1"/>
  <c r="P81" i="1"/>
  <c r="P77" i="1"/>
  <c r="P73" i="1"/>
  <c r="P69" i="1"/>
  <c r="P64" i="1"/>
  <c r="P59" i="1"/>
  <c r="P54" i="1"/>
  <c r="P49" i="1"/>
  <c r="P45" i="1"/>
  <c r="P41" i="1"/>
  <c r="P37" i="1"/>
  <c r="P33" i="1"/>
  <c r="P29" i="1"/>
  <c r="P25" i="1"/>
  <c r="P104" i="1"/>
  <c r="P13" i="1"/>
  <c r="P38" i="1"/>
  <c r="P20" i="1"/>
  <c r="P9" i="1"/>
  <c r="P8" i="1"/>
  <c r="I31" i="5"/>
  <c r="M14" i="1"/>
  <c r="M16" i="1"/>
  <c r="M8" i="1"/>
  <c r="M22" i="1"/>
  <c r="M18" i="1"/>
  <c r="M17" i="1"/>
  <c r="M9" i="1"/>
  <c r="M11" i="1"/>
  <c r="M12" i="1"/>
  <c r="M98" i="1"/>
  <c r="M20" i="1"/>
  <c r="M67" i="1"/>
  <c r="M62" i="1"/>
  <c r="M61" i="1"/>
  <c r="M38" i="1"/>
  <c r="M5" i="1"/>
  <c r="M56" i="1"/>
  <c r="M24" i="1"/>
  <c r="M13" i="1"/>
  <c r="M15" i="1"/>
  <c r="M52" i="1"/>
  <c r="M105" i="1"/>
  <c r="M104" i="1"/>
  <c r="M19" i="1"/>
  <c r="M21" i="1"/>
  <c r="M23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9" i="1"/>
  <c r="M40" i="1"/>
  <c r="M7" i="1"/>
  <c r="M41" i="1"/>
  <c r="M42" i="1"/>
  <c r="M43" i="1"/>
  <c r="M44" i="1"/>
  <c r="M45" i="1"/>
  <c r="M46" i="1"/>
  <c r="M47" i="1"/>
  <c r="M48" i="1"/>
  <c r="M49" i="1"/>
  <c r="M50" i="1"/>
  <c r="M51" i="1"/>
  <c r="M53" i="1"/>
  <c r="M54" i="1"/>
  <c r="M55" i="1"/>
  <c r="M57" i="1"/>
  <c r="M58" i="1"/>
  <c r="M59" i="1"/>
  <c r="M60" i="1"/>
  <c r="M10" i="1"/>
  <c r="M63" i="1"/>
  <c r="M64" i="1"/>
  <c r="M65" i="1"/>
  <c r="M66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Q85" i="1" s="1"/>
  <c r="M86" i="1"/>
  <c r="M87" i="1"/>
  <c r="O14" i="1"/>
  <c r="O16" i="1"/>
  <c r="O8" i="1"/>
  <c r="O22" i="1"/>
  <c r="O18" i="1"/>
  <c r="O17" i="1"/>
  <c r="O9" i="1"/>
  <c r="O11" i="1"/>
  <c r="O12" i="1"/>
  <c r="O98" i="1"/>
  <c r="O20" i="1"/>
  <c r="O67" i="1"/>
  <c r="O62" i="1"/>
  <c r="O61" i="1"/>
  <c r="O38" i="1"/>
  <c r="O5" i="1"/>
  <c r="O56" i="1"/>
  <c r="O24" i="1"/>
  <c r="O13" i="1"/>
  <c r="O15" i="1"/>
  <c r="O52" i="1"/>
  <c r="O105" i="1"/>
  <c r="O104" i="1"/>
  <c r="O19" i="1"/>
  <c r="O21" i="1"/>
  <c r="O23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9" i="1"/>
  <c r="O40" i="1"/>
  <c r="O7" i="1"/>
  <c r="O41" i="1"/>
  <c r="O42" i="1"/>
  <c r="O43" i="1"/>
  <c r="O44" i="1"/>
  <c r="O45" i="1"/>
  <c r="O46" i="1"/>
  <c r="O47" i="1"/>
  <c r="O48" i="1"/>
  <c r="O49" i="1"/>
  <c r="O50" i="1"/>
  <c r="O51" i="1"/>
  <c r="O53" i="1"/>
  <c r="O54" i="1"/>
  <c r="O55" i="1"/>
  <c r="O57" i="1"/>
  <c r="O58" i="1"/>
  <c r="O59" i="1"/>
  <c r="O60" i="1"/>
  <c r="O10" i="1"/>
  <c r="O63" i="1"/>
  <c r="O64" i="1"/>
  <c r="O65" i="1"/>
  <c r="O66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6" i="1"/>
  <c r="M102" i="1"/>
  <c r="M100" i="1"/>
  <c r="M97" i="1"/>
  <c r="M95" i="1"/>
  <c r="M93" i="1"/>
  <c r="M91" i="1"/>
  <c r="M89" i="1"/>
  <c r="P86" i="1"/>
  <c r="N84" i="1"/>
  <c r="P78" i="1"/>
  <c r="P70" i="1"/>
  <c r="P60" i="1"/>
  <c r="P50" i="1"/>
  <c r="P42" i="1"/>
  <c r="P34" i="1"/>
  <c r="P26" i="1"/>
  <c r="P5" i="1"/>
  <c r="P11" i="1"/>
  <c r="P103" i="1"/>
  <c r="P101" i="1"/>
  <c r="P97" i="1"/>
  <c r="P94" i="1"/>
  <c r="P90" i="1"/>
  <c r="N6" i="1"/>
  <c r="O106" i="1"/>
  <c r="O103" i="1"/>
  <c r="O102" i="1"/>
  <c r="O101" i="1"/>
  <c r="O100" i="1"/>
  <c r="O99" i="1"/>
  <c r="O97" i="1"/>
  <c r="O96" i="1"/>
  <c r="O95" i="1"/>
  <c r="O94" i="1"/>
  <c r="O93" i="1"/>
  <c r="O92" i="1"/>
  <c r="O91" i="1"/>
  <c r="O90" i="1"/>
  <c r="O89" i="1"/>
  <c r="O88" i="1"/>
  <c r="O87" i="1"/>
  <c r="N86" i="1"/>
  <c r="P84" i="1"/>
  <c r="O83" i="1"/>
  <c r="P80" i="1"/>
  <c r="P76" i="1"/>
  <c r="P72" i="1"/>
  <c r="P68" i="1"/>
  <c r="P63" i="1"/>
  <c r="P58" i="1"/>
  <c r="P53" i="1"/>
  <c r="P48" i="1"/>
  <c r="P44" i="1"/>
  <c r="P7" i="1"/>
  <c r="P36" i="1"/>
  <c r="P32" i="1"/>
  <c r="P28" i="1"/>
  <c r="P23" i="1"/>
  <c r="P105" i="1"/>
  <c r="P24" i="1"/>
  <c r="P61" i="1"/>
  <c r="P98" i="1"/>
  <c r="P17" i="1"/>
  <c r="I12" i="5"/>
  <c r="N14" i="1"/>
  <c r="N16" i="1"/>
  <c r="N8" i="1"/>
  <c r="N22" i="1"/>
  <c r="N18" i="1"/>
  <c r="N17" i="1"/>
  <c r="N9" i="1"/>
  <c r="N11" i="1"/>
  <c r="N12" i="1"/>
  <c r="N98" i="1"/>
  <c r="N20" i="1"/>
  <c r="N67" i="1"/>
  <c r="N62" i="1"/>
  <c r="N61" i="1"/>
  <c r="N38" i="1"/>
  <c r="N5" i="1"/>
  <c r="N56" i="1"/>
  <c r="N24" i="1"/>
  <c r="N13" i="1"/>
  <c r="N15" i="1"/>
  <c r="N52" i="1"/>
  <c r="N105" i="1"/>
  <c r="N104" i="1"/>
  <c r="N19" i="1"/>
  <c r="N21" i="1"/>
  <c r="N23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9" i="1"/>
  <c r="N40" i="1"/>
  <c r="N7" i="1"/>
  <c r="N41" i="1"/>
  <c r="N42" i="1"/>
  <c r="N43" i="1"/>
  <c r="N44" i="1"/>
  <c r="N45" i="1"/>
  <c r="N46" i="1"/>
  <c r="N47" i="1"/>
  <c r="N48" i="1"/>
  <c r="N49" i="1"/>
  <c r="N50" i="1"/>
  <c r="N51" i="1"/>
  <c r="N53" i="1"/>
  <c r="N54" i="1"/>
  <c r="N55" i="1"/>
  <c r="N57" i="1"/>
  <c r="N58" i="1"/>
  <c r="N59" i="1"/>
  <c r="N60" i="1"/>
  <c r="N10" i="1"/>
  <c r="N63" i="1"/>
  <c r="N64" i="1"/>
  <c r="N65" i="1"/>
  <c r="N66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M106" i="1"/>
  <c r="M103" i="1"/>
  <c r="M101" i="1"/>
  <c r="M99" i="1"/>
  <c r="M96" i="1"/>
  <c r="M94" i="1"/>
  <c r="M92" i="1"/>
  <c r="M90" i="1"/>
  <c r="M88" i="1"/>
  <c r="O85" i="1"/>
  <c r="P82" i="1"/>
  <c r="P74" i="1"/>
  <c r="P65" i="1"/>
  <c r="P55" i="1"/>
  <c r="P46" i="1"/>
  <c r="P39" i="1"/>
  <c r="P30" i="1"/>
  <c r="P19" i="1"/>
  <c r="P15" i="1"/>
  <c r="P67" i="1"/>
  <c r="P22" i="1"/>
  <c r="M6" i="1"/>
  <c r="P102" i="1"/>
  <c r="P100" i="1"/>
  <c r="P96" i="1"/>
  <c r="P93" i="1"/>
  <c r="P91" i="1"/>
  <c r="P6" i="1"/>
  <c r="N106" i="1"/>
  <c r="N103" i="1"/>
  <c r="N102" i="1"/>
  <c r="N101" i="1"/>
  <c r="N100" i="1"/>
  <c r="N99" i="1"/>
  <c r="N97" i="1"/>
  <c r="N96" i="1"/>
  <c r="N95" i="1"/>
  <c r="N94" i="1"/>
  <c r="N93" i="1"/>
  <c r="N92" i="1"/>
  <c r="N91" i="1"/>
  <c r="N90" i="1"/>
  <c r="N89" i="1"/>
  <c r="N88" i="1"/>
  <c r="N87" i="1"/>
  <c r="P85" i="1"/>
  <c r="O84" i="1"/>
  <c r="N83" i="1"/>
  <c r="P79" i="1"/>
  <c r="P75" i="1"/>
  <c r="P71" i="1"/>
  <c r="P66" i="1"/>
  <c r="P10" i="1"/>
  <c r="P57" i="1"/>
  <c r="P51" i="1"/>
  <c r="P47" i="1"/>
  <c r="P43" i="1"/>
  <c r="P40" i="1"/>
  <c r="P35" i="1"/>
  <c r="P31" i="1"/>
  <c r="P27" i="1"/>
  <c r="P21" i="1"/>
  <c r="P52" i="1"/>
  <c r="P56" i="1"/>
  <c r="P62" i="1"/>
  <c r="P12" i="1"/>
  <c r="P18" i="1"/>
  <c r="P14" i="1"/>
  <c r="I4" i="5"/>
  <c r="H54" i="5"/>
  <c r="H28" i="5"/>
  <c r="H25" i="5"/>
  <c r="H23" i="5"/>
  <c r="H9" i="5"/>
  <c r="H7" i="5"/>
  <c r="H50" i="5"/>
  <c r="H27" i="5"/>
  <c r="H18" i="5"/>
  <c r="H43" i="5"/>
  <c r="H37" i="5"/>
  <c r="H56" i="5"/>
  <c r="H53" i="5"/>
  <c r="H20" i="5"/>
  <c r="H12" i="5"/>
  <c r="H48" i="5"/>
  <c r="H30" i="5"/>
  <c r="H21" i="5"/>
  <c r="H15" i="5"/>
  <c r="H46" i="5"/>
  <c r="H59" i="5"/>
  <c r="H51" i="5"/>
  <c r="H41" i="5"/>
  <c r="H39" i="5"/>
  <c r="H35" i="5"/>
  <c r="H33" i="5"/>
  <c r="H31" i="5"/>
  <c r="I5" i="5"/>
  <c r="I45" i="5"/>
  <c r="I26" i="5"/>
  <c r="I24" i="5"/>
  <c r="I11" i="5"/>
  <c r="I8" i="5"/>
  <c r="I6" i="5"/>
  <c r="I10" i="5"/>
  <c r="I29" i="5"/>
  <c r="I19" i="5"/>
  <c r="I13" i="5"/>
  <c r="I52" i="5"/>
  <c r="I17" i="5"/>
  <c r="I55" i="5"/>
  <c r="I44" i="5"/>
  <c r="I14" i="5"/>
  <c r="I49" i="5"/>
  <c r="I36" i="5"/>
  <c r="I22" i="5"/>
  <c r="I16" i="5"/>
  <c r="I47" i="5"/>
  <c r="I62" i="5"/>
  <c r="I58" i="5"/>
  <c r="I42" i="5"/>
  <c r="I40" i="5"/>
  <c r="I38" i="5"/>
  <c r="I34" i="5"/>
  <c r="I32" i="5"/>
  <c r="H6" i="5"/>
  <c r="Q6" i="1" l="1"/>
  <c r="Q12" i="1"/>
  <c r="Q15" i="1"/>
  <c r="Q5" i="1"/>
  <c r="Q11" i="1"/>
  <c r="Q13" i="1"/>
  <c r="Q8" i="1"/>
  <c r="Q90" i="1"/>
  <c r="Q99" i="1"/>
  <c r="Q80" i="1"/>
  <c r="Q76" i="1"/>
  <c r="Q72" i="1"/>
  <c r="Q68" i="1"/>
  <c r="Q63" i="1"/>
  <c r="Q58" i="1"/>
  <c r="Q53" i="1"/>
  <c r="Q48" i="1"/>
  <c r="Q44" i="1"/>
  <c r="Q7" i="1"/>
  <c r="Q36" i="1"/>
  <c r="Q32" i="1"/>
  <c r="Q28" i="1"/>
  <c r="Q23" i="1"/>
  <c r="Q105" i="1"/>
  <c r="Q24" i="1"/>
  <c r="Q61" i="1"/>
  <c r="Q98" i="1"/>
  <c r="Q17" i="1"/>
  <c r="Q16" i="1"/>
  <c r="Q14" i="1"/>
  <c r="Q88" i="1"/>
  <c r="Q96" i="1"/>
  <c r="Q93" i="1"/>
  <c r="Q102" i="1"/>
  <c r="Q81" i="1"/>
  <c r="Q77" i="1"/>
  <c r="Q73" i="1"/>
  <c r="Q69" i="1"/>
  <c r="Q64" i="1"/>
  <c r="Q59" i="1"/>
  <c r="Q54" i="1"/>
  <c r="Q49" i="1"/>
  <c r="Q45" i="1"/>
  <c r="Q41" i="1"/>
  <c r="Q37" i="1"/>
  <c r="Q33" i="1"/>
  <c r="Q29" i="1"/>
  <c r="Q25" i="1"/>
  <c r="Q104" i="1"/>
  <c r="Q38" i="1"/>
  <c r="Q20" i="1"/>
  <c r="Q9" i="1"/>
  <c r="Q89" i="1"/>
  <c r="Q97" i="1"/>
  <c r="Q87" i="1"/>
  <c r="Q83" i="1"/>
  <c r="Q79" i="1"/>
  <c r="Q75" i="1"/>
  <c r="Q71" i="1"/>
  <c r="Q66" i="1"/>
  <c r="Q10" i="1"/>
  <c r="Q57" i="1"/>
  <c r="Q51" i="1"/>
  <c r="Q47" i="1"/>
  <c r="Q43" i="1"/>
  <c r="Q40" i="1"/>
  <c r="Q35" i="1"/>
  <c r="Q31" i="1"/>
  <c r="Q27" i="1"/>
  <c r="Q21" i="1"/>
  <c r="Q52" i="1"/>
  <c r="Q56" i="1"/>
  <c r="Q62" i="1"/>
  <c r="Q18" i="1"/>
  <c r="Q106" i="1"/>
  <c r="Q95" i="1"/>
  <c r="Q84" i="1"/>
  <c r="Q92" i="1"/>
  <c r="Q101" i="1"/>
  <c r="Q94" i="1"/>
  <c r="Q103" i="1"/>
  <c r="Q91" i="1"/>
  <c r="Q100" i="1"/>
  <c r="Q86" i="1"/>
  <c r="Q82" i="1"/>
  <c r="Q78" i="1"/>
  <c r="Q74" i="1"/>
  <c r="Q70" i="1"/>
  <c r="Q65" i="1"/>
  <c r="Q60" i="1"/>
  <c r="Q55" i="1"/>
  <c r="Q50" i="1"/>
  <c r="Q46" i="1"/>
  <c r="Q42" i="1"/>
  <c r="Q39" i="1"/>
  <c r="Q34" i="1"/>
  <c r="Q30" i="1"/>
  <c r="Q26" i="1"/>
  <c r="Q19" i="1"/>
  <c r="Q67" i="1"/>
  <c r="Q22" i="1"/>
  <c r="L20" i="1"/>
  <c r="L21" i="1"/>
  <c r="L22" i="1"/>
  <c r="L23" i="1"/>
  <c r="L24" i="1"/>
  <c r="L25" i="1"/>
  <c r="L26" i="1"/>
  <c r="L27" i="1"/>
  <c r="L5" i="1"/>
  <c r="L28" i="1"/>
  <c r="L29" i="1"/>
  <c r="L30" i="1"/>
  <c r="L31" i="1"/>
  <c r="L32" i="1"/>
  <c r="L6" i="1"/>
  <c r="L33" i="1"/>
  <c r="L34" i="1"/>
  <c r="L35" i="1"/>
  <c r="L36" i="1"/>
  <c r="L37" i="1"/>
  <c r="L38" i="1"/>
  <c r="L39" i="1"/>
  <c r="L40" i="1"/>
  <c r="L7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8" i="1"/>
  <c r="L9" i="1"/>
  <c r="L60" i="1"/>
  <c r="L10" i="1"/>
  <c r="L62" i="1"/>
  <c r="L61" i="1"/>
  <c r="L63" i="1"/>
  <c r="L64" i="1"/>
  <c r="L65" i="1"/>
  <c r="L66" i="1"/>
  <c r="L67" i="1"/>
  <c r="L68" i="1"/>
  <c r="L11" i="1"/>
  <c r="L12" i="1"/>
  <c r="L69" i="1"/>
  <c r="L70" i="1"/>
  <c r="L71" i="1"/>
  <c r="L72" i="1"/>
  <c r="L73" i="1"/>
  <c r="L13" i="1"/>
  <c r="L74" i="1"/>
  <c r="L75" i="1"/>
  <c r="L76" i="1"/>
  <c r="L77" i="1"/>
  <c r="L78" i="1"/>
  <c r="L79" i="1"/>
  <c r="L80" i="1"/>
  <c r="L14" i="1"/>
  <c r="L81" i="1"/>
  <c r="L82" i="1"/>
  <c r="L83" i="1"/>
  <c r="L84" i="1"/>
  <c r="L85" i="1"/>
  <c r="L86" i="1"/>
  <c r="L87" i="1"/>
  <c r="L88" i="1"/>
  <c r="L15" i="1"/>
  <c r="L89" i="1"/>
  <c r="L90" i="1"/>
  <c r="L91" i="1"/>
  <c r="L92" i="1"/>
  <c r="L93" i="1"/>
  <c r="L16" i="1"/>
  <c r="L94" i="1"/>
  <c r="L95" i="1"/>
  <c r="L96" i="1"/>
  <c r="L97" i="1"/>
  <c r="L98" i="1"/>
  <c r="L99" i="1"/>
  <c r="L100" i="1"/>
  <c r="L101" i="1"/>
  <c r="L102" i="1"/>
  <c r="L103" i="1"/>
  <c r="L104" i="1"/>
  <c r="L17" i="1"/>
  <c r="L105" i="1"/>
  <c r="L18" i="1"/>
  <c r="L106" i="1"/>
  <c r="L19" i="1"/>
  <c r="K20" i="1"/>
  <c r="K21" i="1"/>
  <c r="K22" i="1"/>
  <c r="K23" i="1"/>
  <c r="K24" i="1"/>
  <c r="K25" i="1"/>
  <c r="K26" i="1"/>
  <c r="K27" i="1"/>
  <c r="K5" i="1"/>
  <c r="K28" i="1"/>
  <c r="K29" i="1"/>
  <c r="K30" i="1"/>
  <c r="K31" i="1"/>
  <c r="K32" i="1"/>
  <c r="K6" i="1"/>
  <c r="K33" i="1"/>
  <c r="K34" i="1"/>
  <c r="K35" i="1"/>
  <c r="K36" i="1"/>
  <c r="K37" i="1"/>
  <c r="K38" i="1"/>
  <c r="K39" i="1"/>
  <c r="K40" i="1"/>
  <c r="K7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8" i="1"/>
  <c r="K9" i="1"/>
  <c r="K60" i="1"/>
  <c r="K10" i="1"/>
  <c r="K62" i="1"/>
  <c r="K61" i="1"/>
  <c r="K63" i="1"/>
  <c r="K64" i="1"/>
  <c r="K65" i="1"/>
  <c r="K66" i="1"/>
  <c r="K67" i="1"/>
  <c r="K68" i="1"/>
  <c r="K11" i="1"/>
  <c r="K12" i="1"/>
  <c r="K69" i="1"/>
  <c r="K70" i="1"/>
  <c r="K71" i="1"/>
  <c r="K72" i="1"/>
  <c r="K73" i="1"/>
  <c r="K13" i="1"/>
  <c r="K74" i="1"/>
  <c r="K75" i="1"/>
  <c r="K76" i="1"/>
  <c r="K77" i="1"/>
  <c r="K78" i="1"/>
  <c r="K79" i="1"/>
  <c r="K80" i="1"/>
  <c r="K14" i="1"/>
  <c r="K81" i="1"/>
  <c r="K82" i="1"/>
  <c r="K83" i="1"/>
  <c r="K84" i="1"/>
  <c r="K85" i="1"/>
  <c r="K86" i="1"/>
  <c r="K87" i="1"/>
  <c r="K88" i="1"/>
  <c r="K15" i="1"/>
  <c r="K89" i="1"/>
  <c r="K90" i="1"/>
  <c r="K91" i="1"/>
  <c r="K92" i="1"/>
  <c r="K93" i="1"/>
  <c r="K16" i="1"/>
  <c r="K94" i="1"/>
  <c r="K95" i="1"/>
  <c r="K96" i="1"/>
  <c r="K97" i="1"/>
  <c r="K98" i="1"/>
  <c r="K99" i="1"/>
  <c r="K100" i="1"/>
  <c r="K101" i="1"/>
  <c r="K102" i="1"/>
  <c r="K103" i="1"/>
  <c r="K104" i="1"/>
  <c r="K17" i="1"/>
  <c r="K105" i="1"/>
  <c r="K18" i="1"/>
  <c r="K106" i="1"/>
  <c r="K19" i="1"/>
  <c r="L108" i="1" l="1"/>
  <c r="Q108" i="1"/>
  <c r="K108" i="1"/>
  <c r="I20" i="1"/>
  <c r="I21" i="1"/>
  <c r="I22" i="1"/>
  <c r="I23" i="1"/>
  <c r="I24" i="1"/>
  <c r="I25" i="1"/>
  <c r="I26" i="1"/>
  <c r="I27" i="1"/>
  <c r="I5" i="1"/>
  <c r="I28" i="1"/>
  <c r="I29" i="1"/>
  <c r="I30" i="1"/>
  <c r="I31" i="1"/>
  <c r="I32" i="1"/>
  <c r="I6" i="1"/>
  <c r="I33" i="1"/>
  <c r="I34" i="1"/>
  <c r="I35" i="1"/>
  <c r="I36" i="1"/>
  <c r="I37" i="1"/>
  <c r="I38" i="1"/>
  <c r="I39" i="1"/>
  <c r="I40" i="1"/>
  <c r="I7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8" i="1"/>
  <c r="I9" i="1"/>
  <c r="I60" i="1"/>
  <c r="I10" i="1"/>
  <c r="I62" i="1"/>
  <c r="I61" i="1"/>
  <c r="I63" i="1"/>
  <c r="I64" i="1"/>
  <c r="I65" i="1"/>
  <c r="I66" i="1"/>
  <c r="I67" i="1"/>
  <c r="I68" i="1"/>
  <c r="I11" i="1"/>
  <c r="I12" i="1"/>
  <c r="I69" i="1"/>
  <c r="I70" i="1"/>
  <c r="I71" i="1"/>
  <c r="I72" i="1"/>
  <c r="I73" i="1"/>
  <c r="I13" i="1"/>
  <c r="I74" i="1"/>
  <c r="I75" i="1"/>
  <c r="I76" i="1"/>
  <c r="I77" i="1"/>
  <c r="I78" i="1"/>
  <c r="I79" i="1"/>
  <c r="I80" i="1"/>
  <c r="I14" i="1"/>
  <c r="I81" i="1"/>
  <c r="I82" i="1"/>
  <c r="I83" i="1"/>
  <c r="I84" i="1"/>
  <c r="I85" i="1"/>
  <c r="I86" i="1"/>
  <c r="I87" i="1"/>
  <c r="I88" i="1"/>
  <c r="I15" i="1"/>
  <c r="I89" i="1"/>
  <c r="I90" i="1"/>
  <c r="I91" i="1"/>
  <c r="I92" i="1"/>
  <c r="I93" i="1"/>
  <c r="I16" i="1"/>
  <c r="I94" i="1"/>
  <c r="I95" i="1"/>
  <c r="I96" i="1"/>
  <c r="I97" i="1"/>
  <c r="I98" i="1"/>
  <c r="I99" i="1"/>
  <c r="I100" i="1"/>
  <c r="I101" i="1"/>
  <c r="I102" i="1"/>
  <c r="I103" i="1"/>
  <c r="I104" i="1"/>
  <c r="I17" i="1"/>
  <c r="I105" i="1"/>
  <c r="I18" i="1"/>
  <c r="I106" i="1"/>
  <c r="I19" i="1"/>
  <c r="J20" i="1"/>
  <c r="J21" i="1"/>
  <c r="J22" i="1"/>
  <c r="J23" i="1"/>
  <c r="J24" i="1"/>
  <c r="J25" i="1"/>
  <c r="J26" i="1"/>
  <c r="J27" i="1"/>
  <c r="J5" i="1"/>
  <c r="J28" i="1"/>
  <c r="J29" i="1"/>
  <c r="J30" i="1"/>
  <c r="J31" i="1"/>
  <c r="J32" i="1"/>
  <c r="J6" i="1"/>
  <c r="J33" i="1"/>
  <c r="J34" i="1"/>
  <c r="J35" i="1"/>
  <c r="J36" i="1"/>
  <c r="J37" i="1"/>
  <c r="J38" i="1"/>
  <c r="J39" i="1"/>
  <c r="J40" i="1"/>
  <c r="J7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8" i="1"/>
  <c r="J9" i="1"/>
  <c r="J60" i="1"/>
  <c r="J10" i="1"/>
  <c r="J62" i="1"/>
  <c r="J61" i="1"/>
  <c r="J63" i="1"/>
  <c r="J64" i="1"/>
  <c r="J65" i="1"/>
  <c r="J66" i="1"/>
  <c r="J67" i="1"/>
  <c r="J68" i="1"/>
  <c r="J11" i="1"/>
  <c r="J12" i="1"/>
  <c r="J69" i="1"/>
  <c r="J70" i="1"/>
  <c r="J71" i="1"/>
  <c r="J72" i="1"/>
  <c r="J73" i="1"/>
  <c r="J13" i="1"/>
  <c r="J74" i="1"/>
  <c r="J75" i="1"/>
  <c r="J76" i="1"/>
  <c r="J77" i="1"/>
  <c r="J78" i="1"/>
  <c r="J79" i="1"/>
  <c r="J80" i="1"/>
  <c r="J14" i="1"/>
  <c r="J81" i="1"/>
  <c r="J82" i="1"/>
  <c r="J83" i="1"/>
  <c r="J84" i="1"/>
  <c r="J85" i="1"/>
  <c r="J86" i="1"/>
  <c r="J87" i="1"/>
  <c r="J88" i="1"/>
  <c r="J15" i="1"/>
  <c r="J89" i="1"/>
  <c r="J90" i="1"/>
  <c r="J91" i="1"/>
  <c r="J92" i="1"/>
  <c r="J93" i="1"/>
  <c r="J16" i="1"/>
  <c r="J94" i="1"/>
  <c r="J95" i="1"/>
  <c r="J96" i="1"/>
  <c r="J97" i="1"/>
  <c r="J98" i="1"/>
  <c r="J99" i="1"/>
  <c r="J100" i="1"/>
  <c r="J101" i="1"/>
  <c r="J102" i="1"/>
  <c r="J103" i="1"/>
  <c r="J104" i="1"/>
  <c r="J17" i="1"/>
  <c r="J105" i="1"/>
  <c r="J18" i="1"/>
  <c r="J106" i="1"/>
  <c r="J19" i="1"/>
  <c r="H20" i="1"/>
  <c r="H21" i="1"/>
  <c r="H22" i="1"/>
  <c r="H23" i="1"/>
  <c r="H24" i="1"/>
  <c r="H25" i="1"/>
  <c r="H26" i="1"/>
  <c r="H27" i="1"/>
  <c r="H5" i="1"/>
  <c r="H28" i="1"/>
  <c r="H29" i="1"/>
  <c r="H30" i="1"/>
  <c r="H31" i="1"/>
  <c r="H32" i="1"/>
  <c r="H6" i="1"/>
  <c r="H33" i="1"/>
  <c r="H34" i="1"/>
  <c r="H35" i="1"/>
  <c r="H36" i="1"/>
  <c r="H37" i="1"/>
  <c r="H38" i="1"/>
  <c r="H39" i="1"/>
  <c r="H40" i="1"/>
  <c r="H7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8" i="1"/>
  <c r="H9" i="1"/>
  <c r="H60" i="1"/>
  <c r="H10" i="1"/>
  <c r="H62" i="1"/>
  <c r="H61" i="1"/>
  <c r="H63" i="1"/>
  <c r="H64" i="1"/>
  <c r="H65" i="1"/>
  <c r="H66" i="1"/>
  <c r="H67" i="1"/>
  <c r="H68" i="1"/>
  <c r="H11" i="1"/>
  <c r="H12" i="1"/>
  <c r="H69" i="1"/>
  <c r="H70" i="1"/>
  <c r="H71" i="1"/>
  <c r="H72" i="1"/>
  <c r="H73" i="1"/>
  <c r="H13" i="1"/>
  <c r="H74" i="1"/>
  <c r="H75" i="1"/>
  <c r="H76" i="1"/>
  <c r="H77" i="1"/>
  <c r="H78" i="1"/>
  <c r="H79" i="1"/>
  <c r="H80" i="1"/>
  <c r="H14" i="1"/>
  <c r="H81" i="1"/>
  <c r="H82" i="1"/>
  <c r="H83" i="1"/>
  <c r="H84" i="1"/>
  <c r="H85" i="1"/>
  <c r="H86" i="1"/>
  <c r="H87" i="1"/>
  <c r="H88" i="1"/>
  <c r="H15" i="1"/>
  <c r="H89" i="1"/>
  <c r="H90" i="1"/>
  <c r="H91" i="1"/>
  <c r="H92" i="1"/>
  <c r="H93" i="1"/>
  <c r="H16" i="1"/>
  <c r="H94" i="1"/>
  <c r="H95" i="1"/>
  <c r="H96" i="1"/>
  <c r="H97" i="1"/>
  <c r="H98" i="1"/>
  <c r="H99" i="1"/>
  <c r="H100" i="1"/>
  <c r="H101" i="1"/>
  <c r="H102" i="1"/>
  <c r="H103" i="1"/>
  <c r="H104" i="1"/>
  <c r="H17" i="1"/>
  <c r="H105" i="1"/>
  <c r="H18" i="1"/>
  <c r="H106" i="1"/>
  <c r="H19" i="1"/>
  <c r="J108" i="1" l="1"/>
  <c r="H108" i="1"/>
  <c r="I108" i="1"/>
</calcChain>
</file>

<file path=xl/sharedStrings.xml><?xml version="1.0" encoding="utf-8"?>
<sst xmlns="http://schemas.openxmlformats.org/spreadsheetml/2006/main" count="589" uniqueCount="369">
  <si>
    <t>Adams County</t>
  </si>
  <si>
    <t>Alexander County</t>
  </si>
  <si>
    <t>Bond County</t>
  </si>
  <si>
    <t>Boone County</t>
  </si>
  <si>
    <t>Brown County</t>
  </si>
  <si>
    <t>Bureau County</t>
  </si>
  <si>
    <t>Calhoun County</t>
  </si>
  <si>
    <t>Carroll County</t>
  </si>
  <si>
    <t>Cass County</t>
  </si>
  <si>
    <t>Champaign County</t>
  </si>
  <si>
    <t>Christian County</t>
  </si>
  <si>
    <t>Clark County</t>
  </si>
  <si>
    <t>Clay County</t>
  </si>
  <si>
    <t>Clinton County</t>
  </si>
  <si>
    <t>Coles County</t>
  </si>
  <si>
    <t>Cook County</t>
  </si>
  <si>
    <t>Crawford County</t>
  </si>
  <si>
    <t>Cumberland County</t>
  </si>
  <si>
    <t>De Witt County</t>
  </si>
  <si>
    <t>DeKalb County</t>
  </si>
  <si>
    <t>Douglas County</t>
  </si>
  <si>
    <t>DuPage County</t>
  </si>
  <si>
    <t>Edgar County</t>
  </si>
  <si>
    <t>Edwards County</t>
  </si>
  <si>
    <t>Effingham County</t>
  </si>
  <si>
    <t>Fayette County</t>
  </si>
  <si>
    <t>Ford County</t>
  </si>
  <si>
    <t>Franklin County</t>
  </si>
  <si>
    <t>Fulton County</t>
  </si>
  <si>
    <t>Gallatin County</t>
  </si>
  <si>
    <t>Greene County</t>
  </si>
  <si>
    <t>Grundy County</t>
  </si>
  <si>
    <t>Hamilton County</t>
  </si>
  <si>
    <t>Hancock County</t>
  </si>
  <si>
    <t>Hardin County</t>
  </si>
  <si>
    <t>Henderson County</t>
  </si>
  <si>
    <t>Henry County</t>
  </si>
  <si>
    <t>Iroquois County</t>
  </si>
  <si>
    <t>Jackson County</t>
  </si>
  <si>
    <t>Jasper County</t>
  </si>
  <si>
    <t>Jefferson County</t>
  </si>
  <si>
    <t>Jersey County</t>
  </si>
  <si>
    <t>Jo Daviess County</t>
  </si>
  <si>
    <t>Johnson County</t>
  </si>
  <si>
    <t>Kane County</t>
  </si>
  <si>
    <t>Kankakee County</t>
  </si>
  <si>
    <t>Kendall County</t>
  </si>
  <si>
    <t>Knox County</t>
  </si>
  <si>
    <t>LaSalle County</t>
  </si>
  <si>
    <t>Lake County</t>
  </si>
  <si>
    <t>Lawrence County</t>
  </si>
  <si>
    <t>Lee County</t>
  </si>
  <si>
    <t>Livingston County</t>
  </si>
  <si>
    <t>Logan County</t>
  </si>
  <si>
    <t>Macon County</t>
  </si>
  <si>
    <t>Macoupin County</t>
  </si>
  <si>
    <t>Madison County</t>
  </si>
  <si>
    <t>Marion County</t>
  </si>
  <si>
    <t>Marshall County</t>
  </si>
  <si>
    <t>Mason County</t>
  </si>
  <si>
    <t>Massac County</t>
  </si>
  <si>
    <t>McDonough County</t>
  </si>
  <si>
    <t>McHenry County</t>
  </si>
  <si>
    <t>McLean County</t>
  </si>
  <si>
    <t>Menard County</t>
  </si>
  <si>
    <t>Mercer County</t>
  </si>
  <si>
    <t>Monroe County</t>
  </si>
  <si>
    <t>Montgomery County</t>
  </si>
  <si>
    <t>Morgan County</t>
  </si>
  <si>
    <t>Moultrie County</t>
  </si>
  <si>
    <t>Ogle County</t>
  </si>
  <si>
    <t>Peoria County</t>
  </si>
  <si>
    <t>Perry County</t>
  </si>
  <si>
    <t>Piatt County</t>
  </si>
  <si>
    <t>Pike County</t>
  </si>
  <si>
    <t>Pope County</t>
  </si>
  <si>
    <t>Pulaski County</t>
  </si>
  <si>
    <t>Putnam County</t>
  </si>
  <si>
    <t>Randolph County</t>
  </si>
  <si>
    <t>Richland County</t>
  </si>
  <si>
    <t>Rock Island County</t>
  </si>
  <si>
    <t>Saline County</t>
  </si>
  <si>
    <t>Sangamon County</t>
  </si>
  <si>
    <t>Schuyler County</t>
  </si>
  <si>
    <t>Scott County</t>
  </si>
  <si>
    <t>Shelby County</t>
  </si>
  <si>
    <t>St. Clair County</t>
  </si>
  <si>
    <t>Stark County</t>
  </si>
  <si>
    <t>Stephenson County</t>
  </si>
  <si>
    <t>Tazewell County</t>
  </si>
  <si>
    <t>Union County</t>
  </si>
  <si>
    <t>Vermilion County</t>
  </si>
  <si>
    <t>Wabash County</t>
  </si>
  <si>
    <t>Warren County</t>
  </si>
  <si>
    <t>Washington County</t>
  </si>
  <si>
    <t>Wayne County</t>
  </si>
  <si>
    <t>White County</t>
  </si>
  <si>
    <t>Whiteside County</t>
  </si>
  <si>
    <t>Will County</t>
  </si>
  <si>
    <t>Williamson County</t>
  </si>
  <si>
    <t>Winnebago County</t>
  </si>
  <si>
    <t>Woodford County</t>
  </si>
  <si>
    <t>CHAMPAIGN</t>
  </si>
  <si>
    <t>COOK</t>
  </si>
  <si>
    <t>EFFINGHAM</t>
  </si>
  <si>
    <t>KANE</t>
  </si>
  <si>
    <t>KANKAKEE</t>
  </si>
  <si>
    <t>KNOX</t>
  </si>
  <si>
    <t>MADISON</t>
  </si>
  <si>
    <t>MARION</t>
  </si>
  <si>
    <t>MCLEAN</t>
  </si>
  <si>
    <t>PEORIA</t>
  </si>
  <si>
    <t>ROCK ISLAND</t>
  </si>
  <si>
    <t>ST. CLAIR</t>
  </si>
  <si>
    <t>WILL</t>
  </si>
  <si>
    <t>WINNEBAGO</t>
  </si>
  <si>
    <t>P-1288 - PY2</t>
  </si>
  <si>
    <t>201 E Park St.</t>
  </si>
  <si>
    <t>Champaign</t>
  </si>
  <si>
    <t>Yes</t>
  </si>
  <si>
    <t>2300 E Barr Ave Site B</t>
  </si>
  <si>
    <t>Community Solar</t>
  </si>
  <si>
    <t>P-2700 - PY3</t>
  </si>
  <si>
    <t>1303 N Cunningham Ave</t>
  </si>
  <si>
    <t>610 N Lincoln Ave</t>
  </si>
  <si>
    <t>2300 E Barr Ave</t>
  </si>
  <si>
    <t>P-1287 - PY2</t>
  </si>
  <si>
    <t>1309 W Hill St.</t>
  </si>
  <si>
    <t>P-1290 - PY2</t>
  </si>
  <si>
    <t>302 N First St.</t>
  </si>
  <si>
    <t>2206 Dale Dr.</t>
  </si>
  <si>
    <t>P-1289 - PY2</t>
  </si>
  <si>
    <t>805 W Park St.</t>
  </si>
  <si>
    <t>909 W Kirby Ave</t>
  </si>
  <si>
    <t>P-2717 - PY3</t>
  </si>
  <si>
    <t>1304 W Bradley Ave</t>
  </si>
  <si>
    <t>P-2765 - PY3</t>
  </si>
  <si>
    <t>P-1497 - PY2</t>
  </si>
  <si>
    <t>9807 S. Sayre</t>
  </si>
  <si>
    <t>P-1495 - PY2</t>
  </si>
  <si>
    <t>6252 W. Birmingham</t>
  </si>
  <si>
    <t>P-1864 - PY3</t>
  </si>
  <si>
    <t>P-2801 - PY3</t>
  </si>
  <si>
    <t>P-2712 - PY3</t>
  </si>
  <si>
    <t>3814 W. Iowa St.</t>
  </si>
  <si>
    <t>P-1575 - PY2</t>
  </si>
  <si>
    <t>P-1494 - PY2</t>
  </si>
  <si>
    <t>6100 N Cicero</t>
  </si>
  <si>
    <t>P-1576 - PY2</t>
  </si>
  <si>
    <t>5122 S Archer Ave</t>
  </si>
  <si>
    <t>P-1577 - PY2</t>
  </si>
  <si>
    <t>3700 West Ogden Ave</t>
  </si>
  <si>
    <t>P-1492 - PY2</t>
  </si>
  <si>
    <t>4510 S Michigan Ave</t>
  </si>
  <si>
    <t>P-1574 - PY2</t>
  </si>
  <si>
    <t>P-1500 - PY2</t>
  </si>
  <si>
    <t>P-2702 - PY3</t>
  </si>
  <si>
    <t>Effingham</t>
  </si>
  <si>
    <t>P-2701 - PY3</t>
  </si>
  <si>
    <t>P-2706 - PY3</t>
  </si>
  <si>
    <t>649 N. Main Street</t>
  </si>
  <si>
    <t>Montgomery</t>
  </si>
  <si>
    <t>P-1243 - PY2</t>
  </si>
  <si>
    <t>724 Pennsylvania Ave</t>
  </si>
  <si>
    <t>P-1339 - PY2</t>
  </si>
  <si>
    <t>449 W New Indian Trail Ct</t>
  </si>
  <si>
    <t>P-1244 - PY2</t>
  </si>
  <si>
    <t>729 Galena Blvd</t>
  </si>
  <si>
    <t>P-2707 - PY3</t>
  </si>
  <si>
    <t>P-1519 - PY2</t>
  </si>
  <si>
    <t>2001 Heather Dr</t>
  </si>
  <si>
    <t>932 Harrison Street</t>
  </si>
  <si>
    <t>2603 N Rodgers Ave</t>
  </si>
  <si>
    <t>P-1132 - PY2</t>
  </si>
  <si>
    <t>900 S Pine St</t>
  </si>
  <si>
    <t>P-2719 - PY3</t>
  </si>
  <si>
    <t>P-2699 - PY3</t>
  </si>
  <si>
    <t>P-2715 - PY3</t>
  </si>
  <si>
    <t>P-2718 - PY3</t>
  </si>
  <si>
    <t>P-2714 - PY3</t>
  </si>
  <si>
    <t>Peoria</t>
  </si>
  <si>
    <t>P-1525 - PY2</t>
  </si>
  <si>
    <t>2201 SW Adams St</t>
  </si>
  <si>
    <t>P-1078 - PY2</t>
  </si>
  <si>
    <t>602 W. Richmond Ave.</t>
  </si>
  <si>
    <t>P-2658 - PY3</t>
  </si>
  <si>
    <t>Rock Island</t>
  </si>
  <si>
    <t>P-1099 - PY2</t>
  </si>
  <si>
    <t>3700 Caseyville Ave</t>
  </si>
  <si>
    <t>3429 Camp Jackson Road</t>
  </si>
  <si>
    <t>P-1321 - PY2</t>
  </si>
  <si>
    <t>200 S 3rd Street</t>
  </si>
  <si>
    <t>P-1091 - PY2</t>
  </si>
  <si>
    <t>4901 Bond Ave</t>
  </si>
  <si>
    <t>P-1332 - PY2</t>
  </si>
  <si>
    <t>101 Jackie Joyner-Kersee Circle</t>
  </si>
  <si>
    <t>P-2708 - PY3</t>
  </si>
  <si>
    <t>Cook</t>
  </si>
  <si>
    <t>DuPage</t>
  </si>
  <si>
    <t>Lake</t>
  </si>
  <si>
    <t>Will</t>
  </si>
  <si>
    <t>Kane</t>
  </si>
  <si>
    <t>St. Clair</t>
  </si>
  <si>
    <t>Madison</t>
  </si>
  <si>
    <t>Winnebago</t>
  </si>
  <si>
    <t>McHenry</t>
  </si>
  <si>
    <t>Sangamon</t>
  </si>
  <si>
    <t>McLean</t>
  </si>
  <si>
    <t>Tazewell</t>
  </si>
  <si>
    <t>Macon</t>
  </si>
  <si>
    <t>LaSalle</t>
  </si>
  <si>
    <t>DeKalb</t>
  </si>
  <si>
    <t>Kankakee</t>
  </si>
  <si>
    <t>Vermilion</t>
  </si>
  <si>
    <t>Jackson</t>
  </si>
  <si>
    <t>Kendall</t>
  </si>
  <si>
    <t>Adams</t>
  </si>
  <si>
    <t>Williamson</t>
  </si>
  <si>
    <t>Coles</t>
  </si>
  <si>
    <t>Knox</t>
  </si>
  <si>
    <t>Whiteside</t>
  </si>
  <si>
    <t>Ogle</t>
  </si>
  <si>
    <t>Stephenson</t>
  </si>
  <si>
    <t>Franklin</t>
  </si>
  <si>
    <t>Henry</t>
  </si>
  <si>
    <t>Grundy</t>
  </si>
  <si>
    <t>Macoupin</t>
  </si>
  <si>
    <t>Marion</t>
  </si>
  <si>
    <t>Jefferson</t>
  </si>
  <si>
    <t>Boone</t>
  </si>
  <si>
    <t>Morgan</t>
  </si>
  <si>
    <t>Livingston</t>
  </si>
  <si>
    <t>Fulton</t>
  </si>
  <si>
    <t>Bureau</t>
  </si>
  <si>
    <t>McDonough</t>
  </si>
  <si>
    <t>Christian</t>
  </si>
  <si>
    <t>Clinton</t>
  </si>
  <si>
    <t>Randolph</t>
  </si>
  <si>
    <t>Lee</t>
  </si>
  <si>
    <t>Woodford</t>
  </si>
  <si>
    <t>Saline</t>
  </si>
  <si>
    <t>Iroquois</t>
  </si>
  <si>
    <t>Monroe</t>
  </si>
  <si>
    <t>Jersey</t>
  </si>
  <si>
    <t>Jo Daviess</t>
  </si>
  <si>
    <t>Logan</t>
  </si>
  <si>
    <t>Shelby</t>
  </si>
  <si>
    <t>Fayette</t>
  </si>
  <si>
    <t>Perry</t>
  </si>
  <si>
    <t>Crawford</t>
  </si>
  <si>
    <t>Douglas</t>
  </si>
  <si>
    <t>Edgar</t>
  </si>
  <si>
    <t>Pike</t>
  </si>
  <si>
    <t>Union</t>
  </si>
  <si>
    <t>Wayne</t>
  </si>
  <si>
    <t>Massac</t>
  </si>
  <si>
    <t>Richland</t>
  </si>
  <si>
    <t>Warren</t>
  </si>
  <si>
    <t>De Witt</t>
  </si>
  <si>
    <t>Hancock</t>
  </si>
  <si>
    <t>Lawrence</t>
  </si>
  <si>
    <t>White</t>
  </si>
  <si>
    <t>Carroll</t>
  </si>
  <si>
    <t>Mason</t>
  </si>
  <si>
    <t>Ford</t>
  </si>
  <si>
    <t>Clark</t>
  </si>
  <si>
    <t>Mercer</t>
  </si>
  <si>
    <t>Washington</t>
  </si>
  <si>
    <t>Piatt</t>
  </si>
  <si>
    <t>Greene</t>
  </si>
  <si>
    <t>Bond</t>
  </si>
  <si>
    <t>Clay</t>
  </si>
  <si>
    <t>Wabash</t>
  </si>
  <si>
    <t>Moultrie</t>
  </si>
  <si>
    <t>Cass</t>
  </si>
  <si>
    <t>Marshall</t>
  </si>
  <si>
    <t>Menard</t>
  </si>
  <si>
    <t>Johnson</t>
  </si>
  <si>
    <t>Cumberland</t>
  </si>
  <si>
    <t>Alexander</t>
  </si>
  <si>
    <t>Jasper</t>
  </si>
  <si>
    <t>Hamilton</t>
  </si>
  <si>
    <t>Pulaski</t>
  </si>
  <si>
    <t>Henderson</t>
  </si>
  <si>
    <t>Schuyler</t>
  </si>
  <si>
    <t>Edwards</t>
  </si>
  <si>
    <t>Gallatin</t>
  </si>
  <si>
    <t>Stark</t>
  </si>
  <si>
    <t>Scott</t>
  </si>
  <si>
    <t>Putnam</t>
  </si>
  <si>
    <t>Calhoun</t>
  </si>
  <si>
    <t>Pope</t>
  </si>
  <si>
    <t>Brown</t>
  </si>
  <si>
    <t>Hardin</t>
  </si>
  <si>
    <t>Project Street</t>
  </si>
  <si>
    <t>Type of Project</t>
  </si>
  <si>
    <t>P-0693 - PY1</t>
  </si>
  <si>
    <t>P-0820 - PY1</t>
  </si>
  <si>
    <t>22 N Highland Ave</t>
  </si>
  <si>
    <t>P-2888 - PY3</t>
  </si>
  <si>
    <t>2947 Oak Park Ave</t>
  </si>
  <si>
    <t>1805 S Banker St</t>
  </si>
  <si>
    <t>100 East Market St</t>
  </si>
  <si>
    <t>2434 S. Western ave.</t>
  </si>
  <si>
    <t>1353 Hinman Street</t>
  </si>
  <si>
    <t>28 East Fourth Ave</t>
  </si>
  <si>
    <t>1301 N Linden St</t>
  </si>
  <si>
    <t>P-0699 - PY2</t>
  </si>
  <si>
    <t>276 East 16th St</t>
  </si>
  <si>
    <t>803 West Olive St</t>
  </si>
  <si>
    <t>210 E University Ave.</t>
  </si>
  <si>
    <t>P-0704 - PY1</t>
  </si>
  <si>
    <t>P-0705 - PY1</t>
  </si>
  <si>
    <t>P-1056 - PY1</t>
  </si>
  <si>
    <t>1201 W. New York St</t>
  </si>
  <si>
    <t>P-0708 - PY1</t>
  </si>
  <si>
    <t>P-0707 - PY1</t>
  </si>
  <si>
    <t>P-1055 - PY1</t>
  </si>
  <si>
    <t>P-1024 - PY2</t>
  </si>
  <si>
    <t>P-1025 - PY2</t>
  </si>
  <si>
    <t>P-0825 - PY1</t>
  </si>
  <si>
    <t>17300 Crawford Ave</t>
  </si>
  <si>
    <t>124 West White Street</t>
  </si>
  <si>
    <t>7421 W 100th Pl</t>
  </si>
  <si>
    <t>2200 88th Ave W.</t>
  </si>
  <si>
    <t>P-1324 - PY2</t>
  </si>
  <si>
    <t>407 SW Adams</t>
  </si>
  <si>
    <t>600 E Willow Street</t>
  </si>
  <si>
    <t>1402 West Washington Street</t>
  </si>
  <si>
    <t>2960 S. Federal Street</t>
  </si>
  <si>
    <t>P-1029 - PY1</t>
  </si>
  <si>
    <t>901 E 95th St.</t>
  </si>
  <si>
    <t>County</t>
  </si>
  <si>
    <t>P-2841-PY3</t>
  </si>
  <si>
    <t>6702 Bond Ave Cahokia</t>
  </si>
  <si>
    <t>P-2724 - PY3</t>
  </si>
  <si>
    <t>41.089715N, 87.8899442W Kankakee IL 60901</t>
  </si>
  <si>
    <t>P-2838 - PY3</t>
  </si>
  <si>
    <t>LI Density</t>
  </si>
  <si>
    <t>Project Data</t>
  </si>
  <si>
    <t>County % LI</t>
  </si>
  <si>
    <t>No</t>
  </si>
  <si>
    <t>Part I REC Value</t>
  </si>
  <si>
    <t># of CS Projects in this County</t>
  </si>
  <si>
    <t>1166 N. Horsman Street</t>
  </si>
  <si>
    <t>3928 W Ogden Ave</t>
  </si>
  <si>
    <t>Project: Project ID</t>
  </si>
  <si>
    <t>Non-Profit/Public</t>
  </si>
  <si>
    <t>Environmental Justice Community (EJC)</t>
  </si>
  <si>
    <t>Low-Inome Census Tract (LI)</t>
  </si>
  <si>
    <t>County % EJC</t>
  </si>
  <si>
    <r>
      <t>county short (</t>
    </r>
    <r>
      <rPr>
        <i/>
        <sz val="11"/>
        <color theme="0"/>
        <rFont val="Calibri"/>
        <family val="2"/>
        <scheme val="minor"/>
      </rPr>
      <t>used for VLOOKUPS, don't delete)</t>
    </r>
  </si>
  <si>
    <t># of Households at or below 80% AMI in County</t>
  </si>
  <si>
    <t>Total Households in County</t>
  </si>
  <si>
    <t>% of Households at or below 80% AMI</t>
  </si>
  <si>
    <t># of Households in EJCs in County</t>
  </si>
  <si>
    <t>% Households in EJCs</t>
  </si>
  <si>
    <t>More than 50% households are LI (at or below 80% AMI) (1=Yes, 0= No)</t>
  </si>
  <si>
    <t>&gt;42% Households are LI</t>
  </si>
  <si>
    <t>&gt;25% Households are LI</t>
  </si>
  <si>
    <t>Has at least 1 EJC</t>
  </si>
  <si>
    <t># of NPPF Projects in this County</t>
  </si>
  <si>
    <t>EJC Density</t>
  </si>
  <si>
    <t>&gt;10% Households are in EJCs</t>
  </si>
  <si>
    <t>NPPF REC $ Awarded in this County</t>
  </si>
  <si>
    <t>CS REC $ Awarded in this County</t>
  </si>
  <si>
    <t>Has an NPPF or CS Project</t>
  </si>
  <si>
    <t xml:space="preserve">Illinois Solar for All Location Analysis: Project Data </t>
  </si>
  <si>
    <t xml:space="preserve">Illinois Solar for All Location Analysis: County Data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</si>
</sst>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24"/>
      <color rgb="FF1C245E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5062E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5062E5"/>
      </left>
      <right/>
      <top style="thin">
        <color rgb="FF5062E5"/>
      </top>
      <bottom/>
      <diagonal/>
    </border>
    <border>
      <left/>
      <right/>
      <top style="thin">
        <color rgb="FF5062E5"/>
      </top>
      <bottom/>
      <diagonal/>
    </border>
    <border>
      <left/>
      <right style="thin">
        <color rgb="FF5062E5"/>
      </right>
      <top style="thin">
        <color rgb="FF5062E5"/>
      </top>
      <bottom/>
      <diagonal/>
    </border>
    <border>
      <left style="thin">
        <color rgb="FF5062E5"/>
      </left>
      <right/>
      <top/>
      <bottom/>
      <diagonal/>
    </border>
    <border>
      <left/>
      <right style="thin">
        <color rgb="FF5062E5"/>
      </right>
      <top/>
      <bottom/>
      <diagonal/>
    </border>
    <border>
      <left style="thin">
        <color rgb="FF5062E5"/>
      </left>
      <right/>
      <top/>
      <bottom style="thin">
        <color rgb="FF5062E5"/>
      </bottom>
      <diagonal/>
    </border>
    <border>
      <left/>
      <right/>
      <top/>
      <bottom style="thin">
        <color rgb="FF5062E5"/>
      </bottom>
      <diagonal/>
    </border>
    <border>
      <left/>
      <right style="thin">
        <color rgb="FF5062E5"/>
      </right>
      <top/>
      <bottom style="thin">
        <color rgb="FF5062E5"/>
      </bottom>
      <diagonal/>
    </border>
  </borders>
  <cellStyleXfs count="4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9" fontId="0" fillId="0" borderId="0" xfId="1" applyFont="1"/>
    <xf numFmtId="165" fontId="0" fillId="0" borderId="0" xfId="44" applyNumberFormat="1" applyFont="1"/>
    <xf numFmtId="0" fontId="0" fillId="33" borderId="0" xfId="0" applyFill="1"/>
    <xf numFmtId="0" fontId="0" fillId="34" borderId="0" xfId="0" applyFill="1"/>
    <xf numFmtId="0" fontId="0" fillId="0" borderId="0" xfId="0" applyAlignment="1"/>
    <xf numFmtId="49" fontId="0" fillId="0" borderId="0" xfId="0" applyNumberFormat="1" applyAlignment="1"/>
    <xf numFmtId="0" fontId="0" fillId="0" borderId="0" xfId="0" applyFill="1"/>
    <xf numFmtId="9" fontId="0" fillId="0" borderId="0" xfId="1" applyFont="1" applyAlignment="1"/>
    <xf numFmtId="49" fontId="0" fillId="0" borderId="0" xfId="0" applyNumberFormat="1" applyFill="1" applyAlignment="1">
      <alignment wrapText="1"/>
    </xf>
    <xf numFmtId="165" fontId="0" fillId="0" borderId="0" xfId="44" applyNumberFormat="1" applyFont="1" applyFill="1" applyAlignment="1">
      <alignment horizontal="right" wrapText="1"/>
    </xf>
    <xf numFmtId="165" fontId="0" fillId="0" borderId="0" xfId="44" applyNumberFormat="1" applyFont="1" applyAlignment="1">
      <alignment horizontal="right"/>
    </xf>
    <xf numFmtId="0" fontId="16" fillId="0" borderId="0" xfId="0" applyFont="1" applyAlignment="1"/>
    <xf numFmtId="0" fontId="0" fillId="0" borderId="0" xfId="0" applyBorder="1"/>
    <xf numFmtId="9" fontId="0" fillId="0" borderId="0" xfId="1" applyFont="1" applyBorder="1"/>
    <xf numFmtId="0" fontId="13" fillId="35" borderId="10" xfId="0" applyFont="1" applyFill="1" applyBorder="1" applyAlignment="1">
      <alignment horizontal="center" vertical="center" wrapText="1"/>
    </xf>
    <xf numFmtId="0" fontId="13" fillId="35" borderId="11" xfId="0" applyFont="1" applyFill="1" applyBorder="1" applyAlignment="1">
      <alignment horizontal="center" vertical="center" wrapText="1"/>
    </xf>
    <xf numFmtId="165" fontId="13" fillId="35" borderId="11" xfId="44" applyNumberFormat="1" applyFont="1" applyFill="1" applyBorder="1" applyAlignment="1">
      <alignment horizontal="center" vertical="center" wrapText="1"/>
    </xf>
    <xf numFmtId="0" fontId="13" fillId="35" borderId="12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16" xfId="0" applyBorder="1"/>
    <xf numFmtId="9" fontId="0" fillId="0" borderId="16" xfId="1" applyFont="1" applyBorder="1"/>
    <xf numFmtId="49" fontId="0" fillId="0" borderId="13" xfId="0" applyNumberFormat="1" applyBorder="1" applyAlignment="1">
      <alignment horizontal="center" wrapText="1"/>
    </xf>
    <xf numFmtId="49" fontId="0" fillId="0" borderId="0" xfId="0" applyNumberFormat="1" applyBorder="1" applyAlignment="1">
      <alignment horizontal="center" wrapText="1"/>
    </xf>
    <xf numFmtId="165" fontId="0" fillId="0" borderId="0" xfId="44" applyNumberFormat="1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9" fontId="0" fillId="0" borderId="0" xfId="1" applyFont="1" applyBorder="1" applyAlignment="1">
      <alignment horizontal="center"/>
    </xf>
    <xf numFmtId="9" fontId="0" fillId="0" borderId="14" xfId="1" applyFont="1" applyBorder="1" applyAlignment="1">
      <alignment horizontal="center"/>
    </xf>
    <xf numFmtId="0" fontId="0" fillId="0" borderId="13" xfId="0" applyBorder="1" applyAlignment="1">
      <alignment horizontal="center"/>
    </xf>
    <xf numFmtId="49" fontId="0" fillId="0" borderId="0" xfId="0" applyNumberForma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49" fontId="0" fillId="0" borderId="15" xfId="0" applyNumberFormat="1" applyBorder="1" applyAlignment="1">
      <alignment horizontal="center" wrapText="1"/>
    </xf>
    <xf numFmtId="49" fontId="0" fillId="0" borderId="16" xfId="0" applyNumberFormat="1" applyBorder="1" applyAlignment="1">
      <alignment horizontal="center" wrapText="1"/>
    </xf>
    <xf numFmtId="165" fontId="0" fillId="0" borderId="16" xfId="44" applyNumberFormat="1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9" fontId="0" fillId="0" borderId="16" xfId="1" applyFont="1" applyBorder="1" applyAlignment="1">
      <alignment horizontal="center"/>
    </xf>
    <xf numFmtId="9" fontId="0" fillId="0" borderId="17" xfId="1" applyFont="1" applyBorder="1" applyAlignment="1">
      <alignment horizontal="center"/>
    </xf>
    <xf numFmtId="0" fontId="18" fillId="36" borderId="0" xfId="0" applyFont="1" applyFill="1" applyBorder="1"/>
    <xf numFmtId="0" fontId="0" fillId="37" borderId="0" xfId="0" applyFill="1" applyBorder="1"/>
    <xf numFmtId="9" fontId="0" fillId="0" borderId="0" xfId="1" applyFont="1" applyFill="1"/>
    <xf numFmtId="164" fontId="0" fillId="0" borderId="0" xfId="43" applyNumberFormat="1" applyFont="1" applyBorder="1"/>
    <xf numFmtId="44" fontId="0" fillId="37" borderId="0" xfId="44" applyFont="1" applyFill="1" applyBorder="1"/>
    <xf numFmtId="164" fontId="0" fillId="37" borderId="14" xfId="43" applyNumberFormat="1" applyFont="1" applyFill="1" applyBorder="1"/>
    <xf numFmtId="0" fontId="0" fillId="0" borderId="15" xfId="0" applyBorder="1"/>
    <xf numFmtId="9" fontId="18" fillId="36" borderId="16" xfId="1" applyFont="1" applyFill="1" applyBorder="1"/>
    <xf numFmtId="0" fontId="0" fillId="37" borderId="16" xfId="0" applyFill="1" applyBorder="1"/>
    <xf numFmtId="9" fontId="0" fillId="37" borderId="17" xfId="1" applyFont="1" applyFill="1" applyBorder="1"/>
    <xf numFmtId="0" fontId="0" fillId="35" borderId="11" xfId="0" applyFill="1" applyBorder="1"/>
    <xf numFmtId="9" fontId="0" fillId="35" borderId="11" xfId="1" applyFont="1" applyFill="1" applyBorder="1"/>
    <xf numFmtId="0" fontId="0" fillId="35" borderId="12" xfId="0" applyFill="1" applyBorder="1"/>
    <xf numFmtId="0" fontId="0" fillId="35" borderId="10" xfId="0" applyFill="1" applyBorder="1"/>
    <xf numFmtId="0" fontId="18" fillId="36" borderId="13" xfId="0" applyFont="1" applyFill="1" applyBorder="1"/>
    <xf numFmtId="0" fontId="18" fillId="36" borderId="14" xfId="0" applyFont="1" applyFill="1" applyBorder="1"/>
    <xf numFmtId="9" fontId="18" fillId="36" borderId="15" xfId="1" applyFont="1" applyFill="1" applyBorder="1"/>
    <xf numFmtId="9" fontId="18" fillId="36" borderId="17" xfId="1" applyFont="1" applyFill="1" applyBorder="1"/>
    <xf numFmtId="0" fontId="17" fillId="35" borderId="13" xfId="0" applyFont="1" applyFill="1" applyBorder="1"/>
    <xf numFmtId="0" fontId="13" fillId="35" borderId="0" xfId="0" applyFont="1" applyFill="1" applyBorder="1" applyAlignment="1">
      <alignment horizontal="center" vertical="center"/>
    </xf>
    <xf numFmtId="0" fontId="13" fillId="35" borderId="0" xfId="0" applyFont="1" applyFill="1" applyBorder="1" applyAlignment="1">
      <alignment horizontal="center" vertical="center" wrapText="1"/>
    </xf>
    <xf numFmtId="0" fontId="13" fillId="35" borderId="13" xfId="0" applyFont="1" applyFill="1" applyBorder="1" applyAlignment="1">
      <alignment horizontal="center" vertical="center" wrapText="1"/>
    </xf>
    <xf numFmtId="0" fontId="13" fillId="35" borderId="14" xfId="0" applyFont="1" applyFill="1" applyBorder="1" applyAlignment="1">
      <alignment horizontal="center" vertical="center" wrapText="1"/>
    </xf>
    <xf numFmtId="0" fontId="13" fillId="35" borderId="10" xfId="0" applyFont="1" applyFill="1" applyBorder="1" applyAlignment="1">
      <alignment horizontal="center" vertical="center"/>
    </xf>
    <xf numFmtId="0" fontId="13" fillId="35" borderId="11" xfId="0" applyFont="1" applyFill="1" applyBorder="1" applyAlignment="1">
      <alignment horizontal="center" vertical="center"/>
    </xf>
    <xf numFmtId="0" fontId="13" fillId="35" borderId="12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3" builtinId="3"/>
    <cellStyle name="Currency" xfId="44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1C245E"/>
      <color rgb="FF5062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116065</xdr:colOff>
      <xdr:row>0</xdr:row>
      <xdr:rowOff>168627</xdr:rowOff>
    </xdr:from>
    <xdr:to>
      <xdr:col>1</xdr:col>
      <xdr:colOff>1330960</xdr:colOff>
      <xdr:row>0</xdr:row>
      <xdr:rowOff>416277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5A556B-AC5F-41F6-9E9D-A19D2C03726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065" y="168627"/>
          <a:ext cx="1318260" cy="247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88900</xdr:rowOff>
    </xdr:from>
    <xdr:to>
      <xdr:col>0</xdr:col>
      <xdr:colOff>1330960</xdr:colOff>
      <xdr:row>0</xdr:row>
      <xdr:rowOff>339725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623E86-97D0-4D5F-BECA-D84F5780068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88900"/>
          <a:ext cx="1311910" cy="247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5"/>
  <sheetViews>
    <sheetView topLeftCell="B1" zoomScale="50" zoomScaleNormal="50" workbookViewId="0">
      <selection activeCell="H4" sqref="H4"/>
    </sheetView>
  </sheetViews>
  <sheetFormatPr defaultRowHeight="15" x14ac:dyDescent="0.25"/>
  <cols>
    <col min="1" max="1" width="2.85546875" hidden="1" customWidth="1"/>
    <col min="2" max="2" width="21.5703125" customWidth="1"/>
    <col min="3" max="3" width="12.85546875" customWidth="1"/>
    <col min="4" max="4" width="15.85546875" customWidth="1"/>
    <col min="5" max="5" width="13.5703125" style="1" customWidth="1"/>
    <col min="6" max="6" width="13.42578125" style="1" customWidth="1"/>
    <col min="7" max="7" width="12.7109375" style="1" customWidth="1"/>
    <col min="8" max="8" width="14.7109375" style="4" customWidth="1"/>
    <col min="9" max="9" width="12.5703125" style="4" customWidth="1"/>
    <col min="10" max="10" width="12.7109375" style="4" customWidth="1"/>
    <col min="11" max="11" width="14.28515625" style="4" customWidth="1"/>
    <col min="12" max="12" width="14.7109375" style="4" customWidth="1"/>
    <col min="13" max="14" width="9.140625" style="3"/>
    <col min="15" max="15" width="16" style="3" customWidth="1"/>
    <col min="16" max="16" width="15.7109375" style="3" customWidth="1"/>
    <col min="17" max="17" width="9.140625" customWidth="1"/>
    <col min="18" max="18" width="66.140625" bestFit="1" customWidth="1"/>
    <col min="19" max="19" width="16.140625" bestFit="1" customWidth="1"/>
    <col min="23" max="23" width="16.28515625" bestFit="1" customWidth="1"/>
    <col min="24" max="24" width="16.140625" bestFit="1" customWidth="1"/>
  </cols>
  <sheetData>
    <row r="1" spans="1:18" ht="44.25" customHeight="1" x14ac:dyDescent="0.25">
      <c r="G1" s="39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ht="64.5" customHeight="1" x14ac:dyDescent="0.25">
      <c r="B2" s="63" t="s">
        <v>368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7"/>
    </row>
    <row r="3" spans="1:18" ht="36.75" customHeight="1" x14ac:dyDescent="0.25">
      <c r="A3" s="50"/>
      <c r="B3" s="47"/>
      <c r="C3" s="47"/>
      <c r="D3" s="47"/>
      <c r="E3" s="48"/>
      <c r="F3" s="48"/>
      <c r="G3" s="48"/>
      <c r="H3" s="60" t="s">
        <v>338</v>
      </c>
      <c r="I3" s="61"/>
      <c r="J3" s="62"/>
      <c r="K3" s="60" t="s">
        <v>362</v>
      </c>
      <c r="L3" s="62"/>
      <c r="M3" s="61" t="s">
        <v>339</v>
      </c>
      <c r="N3" s="61"/>
      <c r="O3" s="61"/>
      <c r="P3" s="61"/>
      <c r="Q3" s="49"/>
    </row>
    <row r="4" spans="1:18" ht="80.25" customHeight="1" x14ac:dyDescent="0.25">
      <c r="A4" s="55" t="s">
        <v>351</v>
      </c>
      <c r="B4" s="56" t="s">
        <v>332</v>
      </c>
      <c r="C4" s="57" t="s">
        <v>352</v>
      </c>
      <c r="D4" s="57" t="s">
        <v>353</v>
      </c>
      <c r="E4" s="57" t="s">
        <v>354</v>
      </c>
      <c r="F4" s="57" t="s">
        <v>355</v>
      </c>
      <c r="G4" s="57" t="s">
        <v>356</v>
      </c>
      <c r="H4" s="58" t="s">
        <v>357</v>
      </c>
      <c r="I4" s="57" t="s">
        <v>358</v>
      </c>
      <c r="J4" s="59" t="s">
        <v>359</v>
      </c>
      <c r="K4" s="58" t="s">
        <v>360</v>
      </c>
      <c r="L4" s="59" t="s">
        <v>363</v>
      </c>
      <c r="M4" s="57" t="s">
        <v>361</v>
      </c>
      <c r="N4" s="57" t="s">
        <v>343</v>
      </c>
      <c r="O4" s="57" t="s">
        <v>364</v>
      </c>
      <c r="P4" s="57" t="s">
        <v>365</v>
      </c>
      <c r="Q4" s="59" t="s">
        <v>366</v>
      </c>
    </row>
    <row r="5" spans="1:18" x14ac:dyDescent="0.25">
      <c r="A5" s="19" t="s">
        <v>118</v>
      </c>
      <c r="B5" s="13" t="s">
        <v>9</v>
      </c>
      <c r="C5" s="40">
        <v>38612.945068359302</v>
      </c>
      <c r="D5" s="40">
        <v>81418</v>
      </c>
      <c r="E5" s="14">
        <v>0.47425561999999999</v>
      </c>
      <c r="F5" s="40">
        <v>5077</v>
      </c>
      <c r="G5" s="14">
        <v>6.2357217E-2</v>
      </c>
      <c r="H5" s="51">
        <f t="shared" ref="H5:H36" si="0">IF(E5&gt;0.5,1,0)</f>
        <v>0</v>
      </c>
      <c r="I5" s="37">
        <f t="shared" ref="I5:I36" si="1">IF(E5&gt;0.42,1,0)</f>
        <v>1</v>
      </c>
      <c r="J5" s="52">
        <f t="shared" ref="J5:J36" si="2">IF(E5&gt;0.25,1,0)</f>
        <v>1</v>
      </c>
      <c r="K5" s="51">
        <f t="shared" ref="K5:K36" si="3">IF(G5&gt;0,1,0)</f>
        <v>1</v>
      </c>
      <c r="L5" s="52">
        <f t="shared" ref="L5:L36" si="4">IF(G5&gt;0.1,1,0)</f>
        <v>0</v>
      </c>
      <c r="M5" s="38">
        <f>COUNTIFS('Project Data'!$C$4:$C$62,"Nonprofit/Public",'Project Data'!$G$4:$G$62,A5)</f>
        <v>0</v>
      </c>
      <c r="N5" s="38">
        <f>COUNTIFS('Project Data'!$C$4:$C$62,"Community Solar",'Project Data'!$G$4:$G$62,A5)</f>
        <v>4</v>
      </c>
      <c r="O5" s="41">
        <f>SUMIFS('Project Data'!$D$4:$D$62,'Project Data'!$C$4:$C$62,"Nonprofit/Public",'Project Data'!$G$4:$G$62,A5)</f>
        <v>0</v>
      </c>
      <c r="P5" s="41">
        <f>SUMIFS('Project Data'!$D$4:$D$62,'Project Data'!$C$4:$C$62,"Community Solar",'Project Data'!$G$4:$G$62,A5)</f>
        <v>11825022.859999999</v>
      </c>
      <c r="Q5" s="42">
        <f t="shared" ref="Q5:Q36" si="5">IF(M5&gt;0,1,IF(N5&gt;0,1,0))</f>
        <v>1</v>
      </c>
    </row>
    <row r="6" spans="1:18" x14ac:dyDescent="0.25">
      <c r="A6" s="19" t="s">
        <v>197</v>
      </c>
      <c r="B6" s="13" t="s">
        <v>15</v>
      </c>
      <c r="C6" s="40">
        <v>915740.49027252197</v>
      </c>
      <c r="D6" s="40">
        <v>1956561</v>
      </c>
      <c r="E6" s="14">
        <v>0.46803576000000002</v>
      </c>
      <c r="F6" s="40">
        <v>867800</v>
      </c>
      <c r="G6" s="14">
        <v>0.44353333</v>
      </c>
      <c r="H6" s="51">
        <f t="shared" si="0"/>
        <v>0</v>
      </c>
      <c r="I6" s="37">
        <f t="shared" si="1"/>
        <v>1</v>
      </c>
      <c r="J6" s="52">
        <f t="shared" si="2"/>
        <v>1</v>
      </c>
      <c r="K6" s="51">
        <f t="shared" si="3"/>
        <v>1</v>
      </c>
      <c r="L6" s="52">
        <f t="shared" si="4"/>
        <v>1</v>
      </c>
      <c r="M6" s="38">
        <f>COUNTIFS('Project Data'!$C$4:$C$62,"Nonprofit/Public",'Project Data'!$G$4:$G$62,A6)</f>
        <v>0</v>
      </c>
      <c r="N6" s="38">
        <f>COUNTIFS('Project Data'!$C$4:$C$62,"Community Solar",'Project Data'!$G$4:$G$62,A6)</f>
        <v>1</v>
      </c>
      <c r="O6" s="41">
        <f>SUMIFS('Project Data'!$D$4:$D$62,'Project Data'!$C$4:$C$62,"Nonprofit/Public",'Project Data'!$G$4:$G$62,A6)</f>
        <v>0</v>
      </c>
      <c r="P6" s="41">
        <f>SUMIFS('Project Data'!$D$4:$D$62,'Project Data'!$C$4:$C$62,"Community Solar",'Project Data'!$G$4:$G$62,A6)</f>
        <v>1301847.6000000001</v>
      </c>
      <c r="Q6" s="42">
        <f t="shared" si="5"/>
        <v>1</v>
      </c>
    </row>
    <row r="7" spans="1:18" x14ac:dyDescent="0.25">
      <c r="A7" s="19" t="s">
        <v>157</v>
      </c>
      <c r="B7" s="13" t="s">
        <v>24</v>
      </c>
      <c r="C7" s="40">
        <v>5480.43994140625</v>
      </c>
      <c r="D7" s="40">
        <v>13450</v>
      </c>
      <c r="E7" s="14">
        <v>0.40746766000000001</v>
      </c>
      <c r="F7" s="40">
        <v>0</v>
      </c>
      <c r="G7" s="14">
        <v>0</v>
      </c>
      <c r="H7" s="51">
        <f t="shared" si="0"/>
        <v>0</v>
      </c>
      <c r="I7" s="37">
        <f t="shared" si="1"/>
        <v>0</v>
      </c>
      <c r="J7" s="52">
        <f t="shared" si="2"/>
        <v>1</v>
      </c>
      <c r="K7" s="51">
        <f t="shared" si="3"/>
        <v>0</v>
      </c>
      <c r="L7" s="52">
        <f t="shared" si="4"/>
        <v>0</v>
      </c>
      <c r="M7" s="38">
        <f>COUNTIFS('Project Data'!$C$4:$C$62,"Nonprofit/Public",'Project Data'!$G$4:$G$62,A7)</f>
        <v>0</v>
      </c>
      <c r="N7" s="38">
        <f>COUNTIFS('Project Data'!$C$4:$C$62,"Community Solar",'Project Data'!$G$4:$G$62,A7)</f>
        <v>0</v>
      </c>
      <c r="O7" s="41">
        <f>SUMIFS('Project Data'!$D$4:$D$62,'Project Data'!$C$4:$C$62,"Nonprofit/Public",'Project Data'!$G$4:$G$62,A7)</f>
        <v>0</v>
      </c>
      <c r="P7" s="41">
        <f>SUMIFS('Project Data'!$D$4:$D$62,'Project Data'!$C$4:$C$62,"Community Solar",'Project Data'!$G$4:$G$62,A7)</f>
        <v>0</v>
      </c>
      <c r="Q7" s="42">
        <f t="shared" si="5"/>
        <v>0</v>
      </c>
    </row>
    <row r="8" spans="1:18" x14ac:dyDescent="0.25">
      <c r="A8" s="19" t="s">
        <v>201</v>
      </c>
      <c r="B8" s="13" t="s">
        <v>44</v>
      </c>
      <c r="C8" s="40">
        <v>66423.510192871006</v>
      </c>
      <c r="D8" s="40">
        <v>175930</v>
      </c>
      <c r="E8" s="14">
        <v>0.37755646999999998</v>
      </c>
      <c r="F8" s="40">
        <v>32699</v>
      </c>
      <c r="G8" s="14">
        <v>0.18586369</v>
      </c>
      <c r="H8" s="51">
        <f t="shared" si="0"/>
        <v>0</v>
      </c>
      <c r="I8" s="37">
        <f t="shared" si="1"/>
        <v>0</v>
      </c>
      <c r="J8" s="52">
        <f t="shared" si="2"/>
        <v>1</v>
      </c>
      <c r="K8" s="51">
        <f t="shared" si="3"/>
        <v>1</v>
      </c>
      <c r="L8" s="52">
        <f t="shared" si="4"/>
        <v>1</v>
      </c>
      <c r="M8" s="38">
        <f>COUNTIFS('Project Data'!$C$4:$C$62,"Nonprofit/Public",'Project Data'!$G$4:$G$62,A8)</f>
        <v>0</v>
      </c>
      <c r="N8" s="38">
        <f>COUNTIFS('Project Data'!$C$4:$C$62,"Community Solar",'Project Data'!$G$4:$G$62,A8)</f>
        <v>0</v>
      </c>
      <c r="O8" s="41">
        <f>SUMIFS('Project Data'!$D$4:$D$62,'Project Data'!$C$4:$C$62,"Nonprofit/Public",'Project Data'!$G$4:$G$62,A8)</f>
        <v>0</v>
      </c>
      <c r="P8" s="41">
        <f>SUMIFS('Project Data'!$D$4:$D$62,'Project Data'!$C$4:$C$62,"Community Solar",'Project Data'!$G$4:$G$62,A8)</f>
        <v>0</v>
      </c>
      <c r="Q8" s="42">
        <f t="shared" si="5"/>
        <v>0</v>
      </c>
    </row>
    <row r="9" spans="1:18" x14ac:dyDescent="0.25">
      <c r="A9" s="19" t="s">
        <v>212</v>
      </c>
      <c r="B9" s="13" t="s">
        <v>45</v>
      </c>
      <c r="C9" s="40">
        <v>16142.360046386701</v>
      </c>
      <c r="D9" s="40">
        <v>40239</v>
      </c>
      <c r="E9" s="14">
        <v>0.40116205999999999</v>
      </c>
      <c r="F9" s="40">
        <v>4725</v>
      </c>
      <c r="G9" s="14">
        <v>0.11742339</v>
      </c>
      <c r="H9" s="51">
        <f t="shared" si="0"/>
        <v>0</v>
      </c>
      <c r="I9" s="37">
        <f t="shared" si="1"/>
        <v>0</v>
      </c>
      <c r="J9" s="52">
        <f t="shared" si="2"/>
        <v>1</v>
      </c>
      <c r="K9" s="51">
        <f t="shared" si="3"/>
        <v>1</v>
      </c>
      <c r="L9" s="52">
        <f t="shared" si="4"/>
        <v>1</v>
      </c>
      <c r="M9" s="38">
        <f>COUNTIFS('Project Data'!$C$4:$C$62,"Nonprofit/Public",'Project Data'!$G$4:$G$62,A9)</f>
        <v>0</v>
      </c>
      <c r="N9" s="38">
        <f>COUNTIFS('Project Data'!$C$4:$C$62,"Community Solar",'Project Data'!$G$4:$G$62,A9)</f>
        <v>2</v>
      </c>
      <c r="O9" s="41">
        <f>SUMIFS('Project Data'!$D$4:$D$62,'Project Data'!$C$4:$C$62,"Nonprofit/Public",'Project Data'!$G$4:$G$62,A9)</f>
        <v>0</v>
      </c>
      <c r="P9" s="41">
        <f>SUMIFS('Project Data'!$D$4:$D$62,'Project Data'!$C$4:$C$62,"Community Solar",'Project Data'!$G$4:$G$62,A9)</f>
        <v>11526217.43</v>
      </c>
      <c r="Q9" s="42">
        <f t="shared" si="5"/>
        <v>1</v>
      </c>
    </row>
    <row r="10" spans="1:18" x14ac:dyDescent="0.25">
      <c r="A10" s="19" t="s">
        <v>219</v>
      </c>
      <c r="B10" s="13" t="s">
        <v>47</v>
      </c>
      <c r="C10" s="40">
        <v>9718.7600097656195</v>
      </c>
      <c r="D10" s="40">
        <v>20981</v>
      </c>
      <c r="E10" s="14">
        <v>0.4632172</v>
      </c>
      <c r="F10" s="40">
        <v>0</v>
      </c>
      <c r="G10" s="14">
        <v>0</v>
      </c>
      <c r="H10" s="51">
        <f t="shared" si="0"/>
        <v>0</v>
      </c>
      <c r="I10" s="37">
        <f t="shared" si="1"/>
        <v>1</v>
      </c>
      <c r="J10" s="52">
        <f t="shared" si="2"/>
        <v>1</v>
      </c>
      <c r="K10" s="51">
        <f t="shared" si="3"/>
        <v>0</v>
      </c>
      <c r="L10" s="52">
        <f t="shared" si="4"/>
        <v>0</v>
      </c>
      <c r="M10" s="38">
        <f>COUNTIFS('Project Data'!$C$4:$C$62,"Nonprofit/Public",'Project Data'!$G$4:$G$62,A10)</f>
        <v>0</v>
      </c>
      <c r="N10" s="38">
        <f>COUNTIFS('Project Data'!$C$4:$C$62,"Community Solar",'Project Data'!$G$4:$G$62,A10)</f>
        <v>1</v>
      </c>
      <c r="O10" s="41">
        <f>SUMIFS('Project Data'!$D$4:$D$62,'Project Data'!$C$4:$C$62,"Nonprofit/Public",'Project Data'!$G$4:$G$62,A10)</f>
        <v>0</v>
      </c>
      <c r="P10" s="41">
        <f>SUMIFS('Project Data'!$D$4:$D$62,'Project Data'!$C$4:$C$62,"Community Solar",'Project Data'!$G$4:$G$62,A10)</f>
        <v>2451900.7999999998</v>
      </c>
      <c r="Q10" s="42">
        <f t="shared" si="5"/>
        <v>1</v>
      </c>
    </row>
    <row r="11" spans="1:18" x14ac:dyDescent="0.25">
      <c r="A11" s="19" t="s">
        <v>203</v>
      </c>
      <c r="B11" s="13" t="s">
        <v>56</v>
      </c>
      <c r="C11" s="40">
        <v>47211.749847412102</v>
      </c>
      <c r="D11" s="40">
        <v>107241</v>
      </c>
      <c r="E11" s="14">
        <v>0.44023973</v>
      </c>
      <c r="F11" s="40">
        <v>12450</v>
      </c>
      <c r="G11" s="14">
        <v>0.11609366</v>
      </c>
      <c r="H11" s="51">
        <f t="shared" si="0"/>
        <v>0</v>
      </c>
      <c r="I11" s="37">
        <f t="shared" si="1"/>
        <v>1</v>
      </c>
      <c r="J11" s="52">
        <f t="shared" si="2"/>
        <v>1</v>
      </c>
      <c r="K11" s="51">
        <f t="shared" si="3"/>
        <v>1</v>
      </c>
      <c r="L11" s="52">
        <f t="shared" si="4"/>
        <v>1</v>
      </c>
      <c r="M11" s="38">
        <f>COUNTIFS('Project Data'!$C$4:$C$62,"Nonprofit/Public",'Project Data'!$G$4:$G$62,A11)</f>
        <v>0</v>
      </c>
      <c r="N11" s="38">
        <f>COUNTIFS('Project Data'!$C$4:$C$62,"Community Solar",'Project Data'!$G$4:$G$62,A11)</f>
        <v>0</v>
      </c>
      <c r="O11" s="41">
        <f>SUMIFS('Project Data'!$D$4:$D$62,'Project Data'!$C$4:$C$62,"Nonprofit/Public",'Project Data'!$G$4:$G$62,A11)</f>
        <v>0</v>
      </c>
      <c r="P11" s="41">
        <f>SUMIFS('Project Data'!$D$4:$D$62,'Project Data'!$C$4:$C$62,"Community Solar",'Project Data'!$G$4:$G$62,A11)</f>
        <v>0</v>
      </c>
      <c r="Q11" s="42">
        <f t="shared" si="5"/>
        <v>0</v>
      </c>
    </row>
    <row r="12" spans="1:18" x14ac:dyDescent="0.25">
      <c r="A12" s="19" t="s">
        <v>227</v>
      </c>
      <c r="B12" s="13" t="s">
        <v>57</v>
      </c>
      <c r="C12" s="40">
        <v>7046.4299621582004</v>
      </c>
      <c r="D12" s="40">
        <v>16001</v>
      </c>
      <c r="E12" s="14">
        <v>0.44037433999999998</v>
      </c>
      <c r="F12" s="40">
        <v>1540</v>
      </c>
      <c r="G12" s="14">
        <v>9.6243985000000004E-2</v>
      </c>
      <c r="H12" s="51">
        <f t="shared" si="0"/>
        <v>0</v>
      </c>
      <c r="I12" s="37">
        <f t="shared" si="1"/>
        <v>1</v>
      </c>
      <c r="J12" s="52">
        <f t="shared" si="2"/>
        <v>1</v>
      </c>
      <c r="K12" s="51">
        <f t="shared" si="3"/>
        <v>1</v>
      </c>
      <c r="L12" s="52">
        <f t="shared" si="4"/>
        <v>0</v>
      </c>
      <c r="M12" s="38">
        <f>COUNTIFS('Project Data'!$C$4:$C$62,"Nonprofit/Public",'Project Data'!$G$4:$G$62,A12)</f>
        <v>0</v>
      </c>
      <c r="N12" s="38">
        <f>COUNTIFS('Project Data'!$C$4:$C$62,"Community Solar",'Project Data'!$G$4:$G$62,A12)</f>
        <v>0</v>
      </c>
      <c r="O12" s="41">
        <f>SUMIFS('Project Data'!$D$4:$D$62,'Project Data'!$C$4:$C$62,"Nonprofit/Public",'Project Data'!$G$4:$G$62,A12)</f>
        <v>0</v>
      </c>
      <c r="P12" s="41">
        <f>SUMIFS('Project Data'!$D$4:$D$62,'Project Data'!$C$4:$C$62,"Community Solar",'Project Data'!$G$4:$G$62,A12)</f>
        <v>0</v>
      </c>
      <c r="Q12" s="42">
        <f t="shared" si="5"/>
        <v>0</v>
      </c>
    </row>
    <row r="13" spans="1:18" x14ac:dyDescent="0.25">
      <c r="A13" s="19" t="s">
        <v>207</v>
      </c>
      <c r="B13" s="13" t="s">
        <v>63</v>
      </c>
      <c r="C13" s="40">
        <v>29476.666923522898</v>
      </c>
      <c r="D13" s="40">
        <v>66070</v>
      </c>
      <c r="E13" s="14">
        <v>0.44614297000000003</v>
      </c>
      <c r="F13" s="40">
        <v>1810</v>
      </c>
      <c r="G13" s="14">
        <v>2.7395187000000001E-2</v>
      </c>
      <c r="H13" s="51">
        <f t="shared" si="0"/>
        <v>0</v>
      </c>
      <c r="I13" s="37">
        <f t="shared" si="1"/>
        <v>1</v>
      </c>
      <c r="J13" s="52">
        <f t="shared" si="2"/>
        <v>1</v>
      </c>
      <c r="K13" s="51">
        <f t="shared" si="3"/>
        <v>1</v>
      </c>
      <c r="L13" s="52">
        <f t="shared" si="4"/>
        <v>0</v>
      </c>
      <c r="M13" s="38">
        <f>COUNTIFS('Project Data'!$C$4:$C$62,"Nonprofit/Public",'Project Data'!$G$4:$G$62,A13)</f>
        <v>0</v>
      </c>
      <c r="N13" s="38">
        <f>COUNTIFS('Project Data'!$C$4:$C$62,"Community Solar",'Project Data'!$G$4:$G$62,A13)</f>
        <v>0</v>
      </c>
      <c r="O13" s="41">
        <f>SUMIFS('Project Data'!$D$4:$D$62,'Project Data'!$C$4:$C$62,"Nonprofit/Public",'Project Data'!$G$4:$G$62,A13)</f>
        <v>0</v>
      </c>
      <c r="P13" s="41">
        <f>SUMIFS('Project Data'!$D$4:$D$62,'Project Data'!$C$4:$C$62,"Community Solar",'Project Data'!$G$4:$G$62,A13)</f>
        <v>0</v>
      </c>
      <c r="Q13" s="42">
        <f t="shared" si="5"/>
        <v>0</v>
      </c>
    </row>
    <row r="14" spans="1:18" x14ac:dyDescent="0.25">
      <c r="A14" s="19" t="s">
        <v>180</v>
      </c>
      <c r="B14" s="13" t="s">
        <v>71</v>
      </c>
      <c r="C14" s="40">
        <v>34531.540054321202</v>
      </c>
      <c r="D14" s="40">
        <v>74515</v>
      </c>
      <c r="E14" s="14">
        <v>0.46341728999999998</v>
      </c>
      <c r="F14" s="40">
        <v>22005</v>
      </c>
      <c r="G14" s="14">
        <v>0.29530965999999997</v>
      </c>
      <c r="H14" s="51">
        <f t="shared" si="0"/>
        <v>0</v>
      </c>
      <c r="I14" s="37">
        <f t="shared" si="1"/>
        <v>1</v>
      </c>
      <c r="J14" s="52">
        <f t="shared" si="2"/>
        <v>1</v>
      </c>
      <c r="K14" s="51">
        <f t="shared" si="3"/>
        <v>1</v>
      </c>
      <c r="L14" s="52">
        <f t="shared" si="4"/>
        <v>1</v>
      </c>
      <c r="M14" s="38">
        <f>COUNTIFS('Project Data'!$C$4:$C$62,"Nonprofit/Public",'Project Data'!$G$4:$G$62,A14)</f>
        <v>0</v>
      </c>
      <c r="N14" s="38">
        <f>COUNTIFS('Project Data'!$C$4:$C$62,"Community Solar",'Project Data'!$G$4:$G$62,A14)</f>
        <v>0</v>
      </c>
      <c r="O14" s="41">
        <f>SUMIFS('Project Data'!$D$4:$D$62,'Project Data'!$C$4:$C$62,"Nonprofit/Public",'Project Data'!$G$4:$G$62,A14)</f>
        <v>0</v>
      </c>
      <c r="P14" s="41">
        <f>SUMIFS('Project Data'!$D$4:$D$62,'Project Data'!$C$4:$C$62,"Community Solar",'Project Data'!$G$4:$G$62,A14)</f>
        <v>0</v>
      </c>
      <c r="Q14" s="42">
        <f t="shared" si="5"/>
        <v>0</v>
      </c>
    </row>
    <row r="15" spans="1:18" x14ac:dyDescent="0.25">
      <c r="A15" s="19" t="s">
        <v>186</v>
      </c>
      <c r="B15" s="13" t="s">
        <v>80</v>
      </c>
      <c r="C15" s="40">
        <v>26057.529953002901</v>
      </c>
      <c r="D15" s="40">
        <v>60064</v>
      </c>
      <c r="E15" s="14">
        <v>0.43382943000000002</v>
      </c>
      <c r="F15" s="40">
        <v>1342</v>
      </c>
      <c r="G15" s="14">
        <v>2.2342834999999998E-2</v>
      </c>
      <c r="H15" s="51">
        <f t="shared" si="0"/>
        <v>0</v>
      </c>
      <c r="I15" s="37">
        <f t="shared" si="1"/>
        <v>1</v>
      </c>
      <c r="J15" s="52">
        <f t="shared" si="2"/>
        <v>1</v>
      </c>
      <c r="K15" s="51">
        <f t="shared" si="3"/>
        <v>1</v>
      </c>
      <c r="L15" s="52">
        <f t="shared" si="4"/>
        <v>0</v>
      </c>
      <c r="M15" s="38">
        <f>COUNTIFS('Project Data'!$C$4:$C$62,"Nonprofit/Public",'Project Data'!$G$4:$G$62,A15)</f>
        <v>0</v>
      </c>
      <c r="N15" s="38">
        <f>COUNTIFS('Project Data'!$C$4:$C$62,"Community Solar",'Project Data'!$G$4:$G$62,A15)</f>
        <v>0</v>
      </c>
      <c r="O15" s="41">
        <f>SUMIFS('Project Data'!$D$4:$D$62,'Project Data'!$C$4:$C$62,"Nonprofit/Public",'Project Data'!$G$4:$G$62,A15)</f>
        <v>0</v>
      </c>
      <c r="P15" s="41">
        <f>SUMIFS('Project Data'!$D$4:$D$62,'Project Data'!$C$4:$C$62,"Community Solar",'Project Data'!$G$4:$G$62,A15)</f>
        <v>0</v>
      </c>
      <c r="Q15" s="42">
        <f t="shared" si="5"/>
        <v>0</v>
      </c>
    </row>
    <row r="16" spans="1:18" x14ac:dyDescent="0.25">
      <c r="A16" s="19" t="s">
        <v>202</v>
      </c>
      <c r="B16" s="13" t="s">
        <v>86</v>
      </c>
      <c r="C16" s="40">
        <v>51300.405261993401</v>
      </c>
      <c r="D16" s="40">
        <v>103125</v>
      </c>
      <c r="E16" s="14">
        <v>0.49745848999999998</v>
      </c>
      <c r="F16" s="40">
        <v>20282</v>
      </c>
      <c r="G16" s="14">
        <v>0.19667393999999999</v>
      </c>
      <c r="H16" s="51">
        <f t="shared" si="0"/>
        <v>0</v>
      </c>
      <c r="I16" s="37">
        <f t="shared" si="1"/>
        <v>1</v>
      </c>
      <c r="J16" s="52">
        <f t="shared" si="2"/>
        <v>1</v>
      </c>
      <c r="K16" s="51">
        <f t="shared" si="3"/>
        <v>1</v>
      </c>
      <c r="L16" s="52">
        <f t="shared" si="4"/>
        <v>1</v>
      </c>
      <c r="M16" s="38">
        <f>COUNTIFS('Project Data'!$C$4:$C$62,"Nonprofit/Public",'Project Data'!$G$4:$G$62,A16)</f>
        <v>0</v>
      </c>
      <c r="N16" s="38">
        <f>COUNTIFS('Project Data'!$C$4:$C$62,"Community Solar",'Project Data'!$G$4:$G$62,A16)</f>
        <v>2</v>
      </c>
      <c r="O16" s="41">
        <f>SUMIFS('Project Data'!$D$4:$D$62,'Project Data'!$C$4:$C$62,"Nonprofit/Public",'Project Data'!$G$4:$G$62,A16)</f>
        <v>0</v>
      </c>
      <c r="P16" s="41">
        <f>SUMIFS('Project Data'!$D$4:$D$62,'Project Data'!$C$4:$C$62,"Community Solar",'Project Data'!$G$4:$G$62,A16)</f>
        <v>4954213.76</v>
      </c>
      <c r="Q16" s="42">
        <f t="shared" si="5"/>
        <v>1</v>
      </c>
    </row>
    <row r="17" spans="1:17" x14ac:dyDescent="0.25">
      <c r="A17" s="19" t="s">
        <v>200</v>
      </c>
      <c r="B17" s="13" t="s">
        <v>98</v>
      </c>
      <c r="C17" s="40">
        <v>76631.176574707002</v>
      </c>
      <c r="D17" s="40">
        <v>226668</v>
      </c>
      <c r="E17" s="14">
        <v>0.33807673999999999</v>
      </c>
      <c r="F17" s="40">
        <v>26806</v>
      </c>
      <c r="G17" s="14">
        <v>0.11826107</v>
      </c>
      <c r="H17" s="51">
        <f t="shared" si="0"/>
        <v>0</v>
      </c>
      <c r="I17" s="37">
        <f t="shared" si="1"/>
        <v>0</v>
      </c>
      <c r="J17" s="52">
        <f t="shared" si="2"/>
        <v>1</v>
      </c>
      <c r="K17" s="51">
        <f t="shared" si="3"/>
        <v>1</v>
      </c>
      <c r="L17" s="52">
        <f t="shared" si="4"/>
        <v>1</v>
      </c>
      <c r="M17" s="38">
        <f>COUNTIFS('Project Data'!$C$4:$C$62,"Nonprofit/Public",'Project Data'!$G$4:$G$62,A17)</f>
        <v>0</v>
      </c>
      <c r="N17" s="38">
        <f>COUNTIFS('Project Data'!$C$4:$C$62,"Community Solar",'Project Data'!$G$4:$G$62,A17)</f>
        <v>0</v>
      </c>
      <c r="O17" s="41">
        <f>SUMIFS('Project Data'!$D$4:$D$62,'Project Data'!$C$4:$C$62,"Nonprofit/Public",'Project Data'!$G$4:$G$62,A17)</f>
        <v>0</v>
      </c>
      <c r="P17" s="41">
        <f>SUMIFS('Project Data'!$D$4:$D$62,'Project Data'!$C$4:$C$62,"Community Solar",'Project Data'!$G$4:$G$62,A17)</f>
        <v>0</v>
      </c>
      <c r="Q17" s="42">
        <f t="shared" si="5"/>
        <v>0</v>
      </c>
    </row>
    <row r="18" spans="1:17" x14ac:dyDescent="0.25">
      <c r="A18" s="19" t="s">
        <v>204</v>
      </c>
      <c r="B18" s="13" t="s">
        <v>100</v>
      </c>
      <c r="C18" s="40">
        <v>45844.239791870103</v>
      </c>
      <c r="D18" s="40">
        <v>114491</v>
      </c>
      <c r="E18" s="14">
        <v>0.40041782999999997</v>
      </c>
      <c r="F18" s="40">
        <v>16881</v>
      </c>
      <c r="G18" s="14">
        <v>0.14744391000000001</v>
      </c>
      <c r="H18" s="51">
        <f t="shared" si="0"/>
        <v>0</v>
      </c>
      <c r="I18" s="37">
        <f t="shared" si="1"/>
        <v>0</v>
      </c>
      <c r="J18" s="52">
        <f t="shared" si="2"/>
        <v>1</v>
      </c>
      <c r="K18" s="51">
        <f t="shared" si="3"/>
        <v>1</v>
      </c>
      <c r="L18" s="52">
        <f t="shared" si="4"/>
        <v>1</v>
      </c>
      <c r="M18" s="38">
        <f>COUNTIFS('Project Data'!$C$4:$C$62,"Nonprofit/Public",'Project Data'!$G$4:$G$62,A18)</f>
        <v>0</v>
      </c>
      <c r="N18" s="38">
        <f>COUNTIFS('Project Data'!$C$4:$C$62,"Community Solar",'Project Data'!$G$4:$G$62,A18)</f>
        <v>1</v>
      </c>
      <c r="O18" s="41">
        <f>SUMIFS('Project Data'!$D$4:$D$62,'Project Data'!$C$4:$C$62,"Nonprofit/Public",'Project Data'!$G$4:$G$62,A18)</f>
        <v>0</v>
      </c>
      <c r="P18" s="41">
        <f>SUMIFS('Project Data'!$D$4:$D$62,'Project Data'!$C$4:$C$62,"Community Solar",'Project Data'!$G$4:$G$62,A18)</f>
        <v>5355723.97</v>
      </c>
      <c r="Q18" s="42">
        <f t="shared" si="5"/>
        <v>1</v>
      </c>
    </row>
    <row r="19" spans="1:17" x14ac:dyDescent="0.25">
      <c r="A19" s="19" t="s">
        <v>216</v>
      </c>
      <c r="B19" s="13" t="s">
        <v>0</v>
      </c>
      <c r="C19" s="40">
        <v>11503.559906005799</v>
      </c>
      <c r="D19" s="40">
        <v>27461</v>
      </c>
      <c r="E19" s="14">
        <v>0.41890535000000001</v>
      </c>
      <c r="F19" s="40">
        <v>0</v>
      </c>
      <c r="G19" s="14">
        <v>0</v>
      </c>
      <c r="H19" s="51">
        <f t="shared" si="0"/>
        <v>0</v>
      </c>
      <c r="I19" s="37">
        <f t="shared" si="1"/>
        <v>0</v>
      </c>
      <c r="J19" s="52">
        <f t="shared" si="2"/>
        <v>1</v>
      </c>
      <c r="K19" s="51">
        <f t="shared" si="3"/>
        <v>0</v>
      </c>
      <c r="L19" s="52">
        <f t="shared" si="4"/>
        <v>0</v>
      </c>
      <c r="M19" s="38">
        <f>COUNTIFS('Project Data'!$C$4:$C$62,"Nonprofit/Public",'Project Data'!$G$4:$G$62,A19)</f>
        <v>0</v>
      </c>
      <c r="N19" s="38">
        <f>COUNTIFS('Project Data'!$C$4:$C$62,"Community Solar",'Project Data'!$G$4:$G$62,A19)</f>
        <v>0</v>
      </c>
      <c r="O19" s="41">
        <f>SUMIFS('Project Data'!$D$4:$D$62,'Project Data'!$C$4:$C$62,"Nonprofit/Public",'Project Data'!$G$4:$G$62,A19)</f>
        <v>0</v>
      </c>
      <c r="P19" s="41">
        <f>SUMIFS('Project Data'!$D$4:$D$62,'Project Data'!$C$4:$C$62,"Community Solar",'Project Data'!$G$4:$G$62,A19)</f>
        <v>0</v>
      </c>
      <c r="Q19" s="42">
        <f t="shared" si="5"/>
        <v>0</v>
      </c>
    </row>
    <row r="20" spans="1:17" x14ac:dyDescent="0.25">
      <c r="A20" s="19" t="s">
        <v>279</v>
      </c>
      <c r="B20" s="13" t="s">
        <v>1</v>
      </c>
      <c r="C20" s="40">
        <v>1541.9400024414001</v>
      </c>
      <c r="D20" s="40">
        <v>2432</v>
      </c>
      <c r="E20" s="14">
        <v>0.63402139999999996</v>
      </c>
      <c r="F20" s="40">
        <v>219</v>
      </c>
      <c r="G20" s="14">
        <v>9.0049341000000005E-2</v>
      </c>
      <c r="H20" s="51">
        <f t="shared" si="0"/>
        <v>1</v>
      </c>
      <c r="I20" s="37">
        <f t="shared" si="1"/>
        <v>1</v>
      </c>
      <c r="J20" s="52">
        <f t="shared" si="2"/>
        <v>1</v>
      </c>
      <c r="K20" s="51">
        <f t="shared" si="3"/>
        <v>1</v>
      </c>
      <c r="L20" s="52">
        <f t="shared" si="4"/>
        <v>0</v>
      </c>
      <c r="M20" s="38">
        <f>COUNTIFS('Project Data'!$C$4:$C$62,"Nonprofit/Public",'Project Data'!$G$4:$G$62,A20)</f>
        <v>0</v>
      </c>
      <c r="N20" s="38">
        <f>COUNTIFS('Project Data'!$C$4:$C$62,"Community Solar",'Project Data'!$G$4:$G$62,A20)</f>
        <v>0</v>
      </c>
      <c r="O20" s="41">
        <f>SUMIFS('Project Data'!$D$4:$D$62,'Project Data'!$C$4:$C$62,"Nonprofit/Public",'Project Data'!$G$4:$G$62,A20)</f>
        <v>0</v>
      </c>
      <c r="P20" s="41">
        <f>SUMIFS('Project Data'!$D$4:$D$62,'Project Data'!$C$4:$C$62,"Community Solar",'Project Data'!$G$4:$G$62,A20)</f>
        <v>0</v>
      </c>
      <c r="Q20" s="42">
        <f t="shared" si="5"/>
        <v>0</v>
      </c>
    </row>
    <row r="21" spans="1:17" x14ac:dyDescent="0.25">
      <c r="A21" s="19" t="s">
        <v>270</v>
      </c>
      <c r="B21" s="13" t="s">
        <v>2</v>
      </c>
      <c r="C21" s="40">
        <v>2313.6499938964798</v>
      </c>
      <c r="D21" s="40">
        <v>6132</v>
      </c>
      <c r="E21" s="14">
        <v>0.37730755999999999</v>
      </c>
      <c r="F21" s="40">
        <v>0</v>
      </c>
      <c r="G21" s="14">
        <v>0</v>
      </c>
      <c r="H21" s="51">
        <f t="shared" si="0"/>
        <v>0</v>
      </c>
      <c r="I21" s="37">
        <f t="shared" si="1"/>
        <v>0</v>
      </c>
      <c r="J21" s="52">
        <f t="shared" si="2"/>
        <v>1</v>
      </c>
      <c r="K21" s="51">
        <f t="shared" si="3"/>
        <v>0</v>
      </c>
      <c r="L21" s="52">
        <f t="shared" si="4"/>
        <v>0</v>
      </c>
      <c r="M21" s="38">
        <f>COUNTIFS('Project Data'!$C$4:$C$62,"Nonprofit/Public",'Project Data'!$G$4:$G$62,A21)</f>
        <v>0</v>
      </c>
      <c r="N21" s="38">
        <f>COUNTIFS('Project Data'!$C$4:$C$62,"Community Solar",'Project Data'!$G$4:$G$62,A21)</f>
        <v>0</v>
      </c>
      <c r="O21" s="41">
        <f>SUMIFS('Project Data'!$D$4:$D$62,'Project Data'!$C$4:$C$62,"Nonprofit/Public",'Project Data'!$G$4:$G$62,A21)</f>
        <v>0</v>
      </c>
      <c r="P21" s="41">
        <f>SUMIFS('Project Data'!$D$4:$D$62,'Project Data'!$C$4:$C$62,"Community Solar",'Project Data'!$G$4:$G$62,A21)</f>
        <v>0</v>
      </c>
      <c r="Q21" s="42">
        <f t="shared" si="5"/>
        <v>0</v>
      </c>
    </row>
    <row r="22" spans="1:17" x14ac:dyDescent="0.25">
      <c r="A22" s="19" t="s">
        <v>229</v>
      </c>
      <c r="B22" s="13" t="s">
        <v>3</v>
      </c>
      <c r="C22" s="40">
        <v>6119.7999877929597</v>
      </c>
      <c r="D22" s="40">
        <v>18709</v>
      </c>
      <c r="E22" s="14">
        <v>0.32710460000000002</v>
      </c>
      <c r="F22" s="40">
        <v>3126</v>
      </c>
      <c r="G22" s="14">
        <v>0.16708535999999999</v>
      </c>
      <c r="H22" s="51">
        <f t="shared" si="0"/>
        <v>0</v>
      </c>
      <c r="I22" s="37">
        <f t="shared" si="1"/>
        <v>0</v>
      </c>
      <c r="J22" s="52">
        <f t="shared" si="2"/>
        <v>1</v>
      </c>
      <c r="K22" s="51">
        <f t="shared" si="3"/>
        <v>1</v>
      </c>
      <c r="L22" s="52">
        <f t="shared" si="4"/>
        <v>1</v>
      </c>
      <c r="M22" s="38">
        <f>COUNTIFS('Project Data'!$C$4:$C$62,"Nonprofit/Public",'Project Data'!$G$4:$G$62,A22)</f>
        <v>0</v>
      </c>
      <c r="N22" s="38">
        <f>COUNTIFS('Project Data'!$C$4:$C$62,"Community Solar",'Project Data'!$G$4:$G$62,A22)</f>
        <v>0</v>
      </c>
      <c r="O22" s="41">
        <f>SUMIFS('Project Data'!$D$4:$D$62,'Project Data'!$C$4:$C$62,"Nonprofit/Public",'Project Data'!$G$4:$G$62,A22)</f>
        <v>0</v>
      </c>
      <c r="P22" s="41">
        <f>SUMIFS('Project Data'!$D$4:$D$62,'Project Data'!$C$4:$C$62,"Community Solar",'Project Data'!$G$4:$G$62,A22)</f>
        <v>0</v>
      </c>
      <c r="Q22" s="42">
        <f t="shared" si="5"/>
        <v>0</v>
      </c>
    </row>
    <row r="23" spans="1:17" x14ac:dyDescent="0.25">
      <c r="A23" s="19" t="s">
        <v>292</v>
      </c>
      <c r="B23" s="13" t="s">
        <v>4</v>
      </c>
      <c r="C23" s="40">
        <v>812.45999145507801</v>
      </c>
      <c r="D23" s="40">
        <v>2066</v>
      </c>
      <c r="E23" s="14">
        <v>0.39325267000000003</v>
      </c>
      <c r="F23" s="40">
        <v>0</v>
      </c>
      <c r="G23" s="14">
        <v>0</v>
      </c>
      <c r="H23" s="51">
        <f t="shared" si="0"/>
        <v>0</v>
      </c>
      <c r="I23" s="37">
        <f t="shared" si="1"/>
        <v>0</v>
      </c>
      <c r="J23" s="52">
        <f t="shared" si="2"/>
        <v>1</v>
      </c>
      <c r="K23" s="51">
        <f t="shared" si="3"/>
        <v>0</v>
      </c>
      <c r="L23" s="52">
        <f t="shared" si="4"/>
        <v>0</v>
      </c>
      <c r="M23" s="38">
        <f>COUNTIFS('Project Data'!$C$4:$C$62,"Nonprofit/Public",'Project Data'!$G$4:$G$62,A23)</f>
        <v>0</v>
      </c>
      <c r="N23" s="38">
        <f>COUNTIFS('Project Data'!$C$4:$C$62,"Community Solar",'Project Data'!$G$4:$G$62,A23)</f>
        <v>0</v>
      </c>
      <c r="O23" s="41">
        <f>SUMIFS('Project Data'!$D$4:$D$62,'Project Data'!$C$4:$C$62,"Nonprofit/Public",'Project Data'!$G$4:$G$62,A23)</f>
        <v>0</v>
      </c>
      <c r="P23" s="41">
        <f>SUMIFS('Project Data'!$D$4:$D$62,'Project Data'!$C$4:$C$62,"Community Solar",'Project Data'!$G$4:$G$62,A23)</f>
        <v>0</v>
      </c>
      <c r="Q23" s="42">
        <f t="shared" si="5"/>
        <v>0</v>
      </c>
    </row>
    <row r="24" spans="1:17" x14ac:dyDescent="0.25">
      <c r="A24" s="19" t="s">
        <v>233</v>
      </c>
      <c r="B24" s="13" t="s">
        <v>5</v>
      </c>
      <c r="C24" s="40">
        <v>5488.8200073242097</v>
      </c>
      <c r="D24" s="40">
        <v>13816</v>
      </c>
      <c r="E24" s="14">
        <v>0.39727997999999998</v>
      </c>
      <c r="F24" s="40">
        <v>442</v>
      </c>
      <c r="G24" s="14">
        <v>3.1991894999999999E-2</v>
      </c>
      <c r="H24" s="51">
        <f t="shared" si="0"/>
        <v>0</v>
      </c>
      <c r="I24" s="37">
        <f t="shared" si="1"/>
        <v>0</v>
      </c>
      <c r="J24" s="52">
        <f t="shared" si="2"/>
        <v>1</v>
      </c>
      <c r="K24" s="51">
        <f t="shared" si="3"/>
        <v>1</v>
      </c>
      <c r="L24" s="52">
        <f t="shared" si="4"/>
        <v>0</v>
      </c>
      <c r="M24" s="38">
        <f>COUNTIFS('Project Data'!$C$4:$C$62,"Nonprofit/Public",'Project Data'!$G$4:$G$62,A24)</f>
        <v>0</v>
      </c>
      <c r="N24" s="38">
        <f>COUNTIFS('Project Data'!$C$4:$C$62,"Community Solar",'Project Data'!$G$4:$G$62,A24)</f>
        <v>0</v>
      </c>
      <c r="O24" s="41">
        <f>SUMIFS('Project Data'!$D$4:$D$62,'Project Data'!$C$4:$C$62,"Nonprofit/Public",'Project Data'!$G$4:$G$62,A24)</f>
        <v>0</v>
      </c>
      <c r="P24" s="41">
        <f>SUMIFS('Project Data'!$D$4:$D$62,'Project Data'!$C$4:$C$62,"Community Solar",'Project Data'!$G$4:$G$62,A24)</f>
        <v>0</v>
      </c>
      <c r="Q24" s="42">
        <f t="shared" si="5"/>
        <v>0</v>
      </c>
    </row>
    <row r="25" spans="1:17" x14ac:dyDescent="0.25">
      <c r="A25" s="19" t="s">
        <v>290</v>
      </c>
      <c r="B25" s="13" t="s">
        <v>6</v>
      </c>
      <c r="C25" s="40">
        <v>869.24996948242097</v>
      </c>
      <c r="D25" s="40">
        <v>1881</v>
      </c>
      <c r="E25" s="14">
        <v>0.46212119000000002</v>
      </c>
      <c r="F25" s="40">
        <v>0</v>
      </c>
      <c r="G25" s="14">
        <v>0</v>
      </c>
      <c r="H25" s="51">
        <f t="shared" si="0"/>
        <v>0</v>
      </c>
      <c r="I25" s="37">
        <f t="shared" si="1"/>
        <v>1</v>
      </c>
      <c r="J25" s="52">
        <f t="shared" si="2"/>
        <v>1</v>
      </c>
      <c r="K25" s="51">
        <f t="shared" si="3"/>
        <v>0</v>
      </c>
      <c r="L25" s="52">
        <f t="shared" si="4"/>
        <v>0</v>
      </c>
      <c r="M25" s="38">
        <f>COUNTIFS('Project Data'!$C$4:$C$62,"Nonprofit/Public",'Project Data'!$G$4:$G$62,A25)</f>
        <v>0</v>
      </c>
      <c r="N25" s="38">
        <f>COUNTIFS('Project Data'!$C$4:$C$62,"Community Solar",'Project Data'!$G$4:$G$62,A25)</f>
        <v>0</v>
      </c>
      <c r="O25" s="41">
        <f>SUMIFS('Project Data'!$D$4:$D$62,'Project Data'!$C$4:$C$62,"Nonprofit/Public",'Project Data'!$G$4:$G$62,A25)</f>
        <v>0</v>
      </c>
      <c r="P25" s="41">
        <f>SUMIFS('Project Data'!$D$4:$D$62,'Project Data'!$C$4:$C$62,"Community Solar",'Project Data'!$G$4:$G$62,A25)</f>
        <v>0</v>
      </c>
      <c r="Q25" s="42">
        <f t="shared" si="5"/>
        <v>0</v>
      </c>
    </row>
    <row r="26" spans="1:17" x14ac:dyDescent="0.25">
      <c r="A26" s="19" t="s">
        <v>262</v>
      </c>
      <c r="B26" s="13" t="s">
        <v>7</v>
      </c>
      <c r="C26" s="40">
        <v>2617.8199768066402</v>
      </c>
      <c r="D26" s="40">
        <v>6573</v>
      </c>
      <c r="E26" s="14">
        <v>0.39826866999999999</v>
      </c>
      <c r="F26" s="40">
        <v>0</v>
      </c>
      <c r="G26" s="14">
        <v>0</v>
      </c>
      <c r="H26" s="51">
        <f t="shared" si="0"/>
        <v>0</v>
      </c>
      <c r="I26" s="37">
        <f t="shared" si="1"/>
        <v>0</v>
      </c>
      <c r="J26" s="52">
        <f t="shared" si="2"/>
        <v>1</v>
      </c>
      <c r="K26" s="51">
        <f t="shared" si="3"/>
        <v>0</v>
      </c>
      <c r="L26" s="52">
        <f t="shared" si="4"/>
        <v>0</v>
      </c>
      <c r="M26" s="38">
        <f>COUNTIFS('Project Data'!$C$4:$C$62,"Nonprofit/Public",'Project Data'!$G$4:$G$62,A26)</f>
        <v>0</v>
      </c>
      <c r="N26" s="38">
        <f>COUNTIFS('Project Data'!$C$4:$C$62,"Community Solar",'Project Data'!$G$4:$G$62,A26)</f>
        <v>0</v>
      </c>
      <c r="O26" s="41">
        <f>SUMIFS('Project Data'!$D$4:$D$62,'Project Data'!$C$4:$C$62,"Nonprofit/Public",'Project Data'!$G$4:$G$62,A26)</f>
        <v>0</v>
      </c>
      <c r="P26" s="41">
        <f>SUMIFS('Project Data'!$D$4:$D$62,'Project Data'!$C$4:$C$62,"Community Solar",'Project Data'!$G$4:$G$62,A26)</f>
        <v>0</v>
      </c>
      <c r="Q26" s="42">
        <f t="shared" si="5"/>
        <v>0</v>
      </c>
    </row>
    <row r="27" spans="1:17" x14ac:dyDescent="0.25">
      <c r="A27" s="19" t="s">
        <v>274</v>
      </c>
      <c r="B27" s="13" t="s">
        <v>8</v>
      </c>
      <c r="C27" s="40">
        <v>2112.4700012206999</v>
      </c>
      <c r="D27" s="40">
        <v>5160</v>
      </c>
      <c r="E27" s="14">
        <v>0.40939340000000002</v>
      </c>
      <c r="F27" s="40">
        <v>0</v>
      </c>
      <c r="G27" s="14">
        <v>0</v>
      </c>
      <c r="H27" s="51">
        <f t="shared" si="0"/>
        <v>0</v>
      </c>
      <c r="I27" s="37">
        <f t="shared" si="1"/>
        <v>0</v>
      </c>
      <c r="J27" s="52">
        <f t="shared" si="2"/>
        <v>1</v>
      </c>
      <c r="K27" s="51">
        <f t="shared" si="3"/>
        <v>0</v>
      </c>
      <c r="L27" s="52">
        <f t="shared" si="4"/>
        <v>0</v>
      </c>
      <c r="M27" s="38">
        <f>COUNTIFS('Project Data'!$C$4:$C$62,"Nonprofit/Public",'Project Data'!$G$4:$G$62,A27)</f>
        <v>0</v>
      </c>
      <c r="N27" s="38">
        <f>COUNTIFS('Project Data'!$C$4:$C$62,"Community Solar",'Project Data'!$G$4:$G$62,A27)</f>
        <v>0</v>
      </c>
      <c r="O27" s="41">
        <f>SUMIFS('Project Data'!$D$4:$D$62,'Project Data'!$C$4:$C$62,"Nonprofit/Public",'Project Data'!$G$4:$G$62,A27)</f>
        <v>0</v>
      </c>
      <c r="P27" s="41">
        <f>SUMIFS('Project Data'!$D$4:$D$62,'Project Data'!$C$4:$C$62,"Community Solar",'Project Data'!$G$4:$G$62,A27)</f>
        <v>0</v>
      </c>
      <c r="Q27" s="42">
        <f t="shared" si="5"/>
        <v>0</v>
      </c>
    </row>
    <row r="28" spans="1:17" x14ac:dyDescent="0.25">
      <c r="A28" s="19" t="s">
        <v>235</v>
      </c>
      <c r="B28" s="13" t="s">
        <v>10</v>
      </c>
      <c r="C28" s="40">
        <v>5438.5600280761701</v>
      </c>
      <c r="D28" s="40">
        <v>13892</v>
      </c>
      <c r="E28" s="14">
        <v>0.39148864</v>
      </c>
      <c r="F28" s="40">
        <v>0</v>
      </c>
      <c r="G28" s="14">
        <v>0</v>
      </c>
      <c r="H28" s="51">
        <f t="shared" si="0"/>
        <v>0</v>
      </c>
      <c r="I28" s="37">
        <f t="shared" si="1"/>
        <v>0</v>
      </c>
      <c r="J28" s="52">
        <f t="shared" si="2"/>
        <v>1</v>
      </c>
      <c r="K28" s="51">
        <f t="shared" si="3"/>
        <v>0</v>
      </c>
      <c r="L28" s="52">
        <f t="shared" si="4"/>
        <v>0</v>
      </c>
      <c r="M28" s="38">
        <f>COUNTIFS('Project Data'!$C$4:$C$62,"Nonprofit/Public",'Project Data'!$G$4:$G$62,A28)</f>
        <v>0</v>
      </c>
      <c r="N28" s="38">
        <f>COUNTIFS('Project Data'!$C$4:$C$62,"Community Solar",'Project Data'!$G$4:$G$62,A28)</f>
        <v>0</v>
      </c>
      <c r="O28" s="41">
        <f>SUMIFS('Project Data'!$D$4:$D$62,'Project Data'!$C$4:$C$62,"Nonprofit/Public",'Project Data'!$G$4:$G$62,A28)</f>
        <v>0</v>
      </c>
      <c r="P28" s="41">
        <f>SUMIFS('Project Data'!$D$4:$D$62,'Project Data'!$C$4:$C$62,"Community Solar",'Project Data'!$G$4:$G$62,A28)</f>
        <v>0</v>
      </c>
      <c r="Q28" s="42">
        <f t="shared" si="5"/>
        <v>0</v>
      </c>
    </row>
    <row r="29" spans="1:17" x14ac:dyDescent="0.25">
      <c r="A29" s="19" t="s">
        <v>265</v>
      </c>
      <c r="B29" s="13" t="s">
        <v>11</v>
      </c>
      <c r="C29" s="40">
        <v>2497.6299896240198</v>
      </c>
      <c r="D29" s="40">
        <v>6809</v>
      </c>
      <c r="E29" s="14">
        <v>0.36681302999999998</v>
      </c>
      <c r="F29" s="40">
        <v>0</v>
      </c>
      <c r="G29" s="14">
        <v>0</v>
      </c>
      <c r="H29" s="51">
        <f t="shared" si="0"/>
        <v>0</v>
      </c>
      <c r="I29" s="37">
        <f t="shared" si="1"/>
        <v>0</v>
      </c>
      <c r="J29" s="52">
        <f t="shared" si="2"/>
        <v>1</v>
      </c>
      <c r="K29" s="51">
        <f t="shared" si="3"/>
        <v>0</v>
      </c>
      <c r="L29" s="52">
        <f t="shared" si="4"/>
        <v>0</v>
      </c>
      <c r="M29" s="38">
        <f>COUNTIFS('Project Data'!$C$4:$C$62,"Nonprofit/Public",'Project Data'!$G$4:$G$62,A29)</f>
        <v>0</v>
      </c>
      <c r="N29" s="38">
        <f>COUNTIFS('Project Data'!$C$4:$C$62,"Community Solar",'Project Data'!$G$4:$G$62,A29)</f>
        <v>0</v>
      </c>
      <c r="O29" s="41">
        <f>SUMIFS('Project Data'!$D$4:$D$62,'Project Data'!$C$4:$C$62,"Nonprofit/Public",'Project Data'!$G$4:$G$62,A29)</f>
        <v>0</v>
      </c>
      <c r="P29" s="41">
        <f>SUMIFS('Project Data'!$D$4:$D$62,'Project Data'!$C$4:$C$62,"Community Solar",'Project Data'!$G$4:$G$62,A29)</f>
        <v>0</v>
      </c>
      <c r="Q29" s="42">
        <f t="shared" si="5"/>
        <v>0</v>
      </c>
    </row>
    <row r="30" spans="1:17" x14ac:dyDescent="0.25">
      <c r="A30" s="19" t="s">
        <v>271</v>
      </c>
      <c r="B30" s="13" t="s">
        <v>12</v>
      </c>
      <c r="C30" s="40">
        <v>2249.6499938964798</v>
      </c>
      <c r="D30" s="40">
        <v>5624</v>
      </c>
      <c r="E30" s="14">
        <v>0.40000889000000001</v>
      </c>
      <c r="F30" s="40">
        <v>0</v>
      </c>
      <c r="G30" s="14">
        <v>0</v>
      </c>
      <c r="H30" s="51">
        <f t="shared" si="0"/>
        <v>0</v>
      </c>
      <c r="I30" s="37">
        <f t="shared" si="1"/>
        <v>0</v>
      </c>
      <c r="J30" s="52">
        <f t="shared" si="2"/>
        <v>1</v>
      </c>
      <c r="K30" s="51">
        <f t="shared" si="3"/>
        <v>0</v>
      </c>
      <c r="L30" s="52">
        <f t="shared" si="4"/>
        <v>0</v>
      </c>
      <c r="M30" s="38">
        <f>COUNTIFS('Project Data'!$C$4:$C$62,"Nonprofit/Public",'Project Data'!$G$4:$G$62,A30)</f>
        <v>0</v>
      </c>
      <c r="N30" s="38">
        <f>COUNTIFS('Project Data'!$C$4:$C$62,"Community Solar",'Project Data'!$G$4:$G$62,A30)</f>
        <v>0</v>
      </c>
      <c r="O30" s="41">
        <f>SUMIFS('Project Data'!$D$4:$D$62,'Project Data'!$C$4:$C$62,"Nonprofit/Public",'Project Data'!$G$4:$G$62,A30)</f>
        <v>0</v>
      </c>
      <c r="P30" s="41">
        <f>SUMIFS('Project Data'!$D$4:$D$62,'Project Data'!$C$4:$C$62,"Community Solar",'Project Data'!$G$4:$G$62,A30)</f>
        <v>0</v>
      </c>
      <c r="Q30" s="42">
        <f t="shared" si="5"/>
        <v>0</v>
      </c>
    </row>
    <row r="31" spans="1:17" x14ac:dyDescent="0.25">
      <c r="A31" s="19" t="s">
        <v>236</v>
      </c>
      <c r="B31" s="13" t="s">
        <v>13</v>
      </c>
      <c r="C31" s="40">
        <v>5379.7200469970703</v>
      </c>
      <c r="D31" s="40">
        <v>14183</v>
      </c>
      <c r="E31" s="14">
        <v>0.37930763000000001</v>
      </c>
      <c r="F31" s="40">
        <v>0</v>
      </c>
      <c r="G31" s="14">
        <v>0</v>
      </c>
      <c r="H31" s="51">
        <f t="shared" si="0"/>
        <v>0</v>
      </c>
      <c r="I31" s="37">
        <f t="shared" si="1"/>
        <v>0</v>
      </c>
      <c r="J31" s="52">
        <f t="shared" si="2"/>
        <v>1</v>
      </c>
      <c r="K31" s="51">
        <f t="shared" si="3"/>
        <v>0</v>
      </c>
      <c r="L31" s="52">
        <f t="shared" si="4"/>
        <v>0</v>
      </c>
      <c r="M31" s="38">
        <f>COUNTIFS('Project Data'!$C$4:$C$62,"Nonprofit/Public",'Project Data'!$G$4:$G$62,A31)</f>
        <v>0</v>
      </c>
      <c r="N31" s="38">
        <f>COUNTIFS('Project Data'!$C$4:$C$62,"Community Solar",'Project Data'!$G$4:$G$62,A31)</f>
        <v>0</v>
      </c>
      <c r="O31" s="41">
        <f>SUMIFS('Project Data'!$D$4:$D$62,'Project Data'!$C$4:$C$62,"Nonprofit/Public",'Project Data'!$G$4:$G$62,A31)</f>
        <v>0</v>
      </c>
      <c r="P31" s="41">
        <f>SUMIFS('Project Data'!$D$4:$D$62,'Project Data'!$C$4:$C$62,"Community Solar",'Project Data'!$G$4:$G$62,A31)</f>
        <v>0</v>
      </c>
      <c r="Q31" s="42">
        <f t="shared" si="5"/>
        <v>0</v>
      </c>
    </row>
    <row r="32" spans="1:17" x14ac:dyDescent="0.25">
      <c r="A32" s="19" t="s">
        <v>218</v>
      </c>
      <c r="B32" s="13" t="s">
        <v>14</v>
      </c>
      <c r="C32" s="40">
        <v>10015.2100219726</v>
      </c>
      <c r="D32" s="40">
        <v>21006</v>
      </c>
      <c r="E32" s="14">
        <v>0.47677853999999997</v>
      </c>
      <c r="F32" s="40">
        <v>0</v>
      </c>
      <c r="G32" s="14">
        <v>0</v>
      </c>
      <c r="H32" s="51">
        <f t="shared" si="0"/>
        <v>0</v>
      </c>
      <c r="I32" s="37">
        <f t="shared" si="1"/>
        <v>1</v>
      </c>
      <c r="J32" s="52">
        <f t="shared" si="2"/>
        <v>1</v>
      </c>
      <c r="K32" s="51">
        <f t="shared" si="3"/>
        <v>0</v>
      </c>
      <c r="L32" s="52">
        <f t="shared" si="4"/>
        <v>0</v>
      </c>
      <c r="M32" s="38">
        <f>COUNTIFS('Project Data'!$C$4:$C$62,"Nonprofit/Public",'Project Data'!$G$4:$G$62,A32)</f>
        <v>0</v>
      </c>
      <c r="N32" s="38">
        <f>COUNTIFS('Project Data'!$C$4:$C$62,"Community Solar",'Project Data'!$G$4:$G$62,A32)</f>
        <v>0</v>
      </c>
      <c r="O32" s="41">
        <f>SUMIFS('Project Data'!$D$4:$D$62,'Project Data'!$C$4:$C$62,"Nonprofit/Public",'Project Data'!$G$4:$G$62,A32)</f>
        <v>0</v>
      </c>
      <c r="P32" s="41">
        <f>SUMIFS('Project Data'!$D$4:$D$62,'Project Data'!$C$4:$C$62,"Community Solar",'Project Data'!$G$4:$G$62,A32)</f>
        <v>0</v>
      </c>
      <c r="Q32" s="42">
        <f t="shared" si="5"/>
        <v>0</v>
      </c>
    </row>
    <row r="33" spans="1:17" x14ac:dyDescent="0.25">
      <c r="A33" s="19" t="s">
        <v>249</v>
      </c>
      <c r="B33" s="13" t="s">
        <v>16</v>
      </c>
      <c r="C33" s="40">
        <v>3263.6999816894499</v>
      </c>
      <c r="D33" s="40">
        <v>7665</v>
      </c>
      <c r="E33" s="14">
        <v>0.42579256999999998</v>
      </c>
      <c r="F33" s="40">
        <v>0</v>
      </c>
      <c r="G33" s="14">
        <v>0</v>
      </c>
      <c r="H33" s="51">
        <f t="shared" si="0"/>
        <v>0</v>
      </c>
      <c r="I33" s="37">
        <f t="shared" si="1"/>
        <v>1</v>
      </c>
      <c r="J33" s="52">
        <f t="shared" si="2"/>
        <v>1</v>
      </c>
      <c r="K33" s="51">
        <f t="shared" si="3"/>
        <v>0</v>
      </c>
      <c r="L33" s="52">
        <f t="shared" si="4"/>
        <v>0</v>
      </c>
      <c r="M33" s="38">
        <f>COUNTIFS('Project Data'!$C$4:$C$62,"Nonprofit/Public",'Project Data'!$G$4:$G$62,A33)</f>
        <v>0</v>
      </c>
      <c r="N33" s="38">
        <f>COUNTIFS('Project Data'!$C$4:$C$62,"Community Solar",'Project Data'!$G$4:$G$62,A33)</f>
        <v>0</v>
      </c>
      <c r="O33" s="41">
        <f>SUMIFS('Project Data'!$D$4:$D$62,'Project Data'!$C$4:$C$62,"Nonprofit/Public",'Project Data'!$G$4:$G$62,A33)</f>
        <v>0</v>
      </c>
      <c r="P33" s="41">
        <f>SUMIFS('Project Data'!$D$4:$D$62,'Project Data'!$C$4:$C$62,"Community Solar",'Project Data'!$G$4:$G$62,A33)</f>
        <v>0</v>
      </c>
      <c r="Q33" s="42">
        <f t="shared" si="5"/>
        <v>0</v>
      </c>
    </row>
    <row r="34" spans="1:17" x14ac:dyDescent="0.25">
      <c r="A34" s="19" t="s">
        <v>278</v>
      </c>
      <c r="B34" s="13" t="s">
        <v>17</v>
      </c>
      <c r="C34" s="40">
        <v>1866.68994140625</v>
      </c>
      <c r="D34" s="40">
        <v>4287</v>
      </c>
      <c r="E34" s="14">
        <v>0.43543035000000002</v>
      </c>
      <c r="F34" s="40">
        <v>0</v>
      </c>
      <c r="G34" s="14">
        <v>0</v>
      </c>
      <c r="H34" s="51">
        <f t="shared" si="0"/>
        <v>0</v>
      </c>
      <c r="I34" s="37">
        <f t="shared" si="1"/>
        <v>1</v>
      </c>
      <c r="J34" s="52">
        <f t="shared" si="2"/>
        <v>1</v>
      </c>
      <c r="K34" s="51">
        <f t="shared" si="3"/>
        <v>0</v>
      </c>
      <c r="L34" s="52">
        <f t="shared" si="4"/>
        <v>0</v>
      </c>
      <c r="M34" s="38">
        <f>COUNTIFS('Project Data'!$C$4:$C$62,"Nonprofit/Public",'Project Data'!$G$4:$G$62,A34)</f>
        <v>0</v>
      </c>
      <c r="N34" s="38">
        <f>COUNTIFS('Project Data'!$C$4:$C$62,"Community Solar",'Project Data'!$G$4:$G$62,A34)</f>
        <v>0</v>
      </c>
      <c r="O34" s="41">
        <f>SUMIFS('Project Data'!$D$4:$D$62,'Project Data'!$C$4:$C$62,"Nonprofit/Public",'Project Data'!$G$4:$G$62,A34)</f>
        <v>0</v>
      </c>
      <c r="P34" s="41">
        <f>SUMIFS('Project Data'!$D$4:$D$62,'Project Data'!$C$4:$C$62,"Community Solar",'Project Data'!$G$4:$G$62,A34)</f>
        <v>0</v>
      </c>
      <c r="Q34" s="42">
        <f t="shared" si="5"/>
        <v>0</v>
      </c>
    </row>
    <row r="35" spans="1:17" x14ac:dyDescent="0.25">
      <c r="A35" s="19" t="s">
        <v>258</v>
      </c>
      <c r="B35" s="13" t="s">
        <v>18</v>
      </c>
      <c r="C35" s="40">
        <v>2734.80004882812</v>
      </c>
      <c r="D35" s="40">
        <v>6704</v>
      </c>
      <c r="E35" s="14">
        <v>0.40793555999999997</v>
      </c>
      <c r="F35" s="40">
        <v>0</v>
      </c>
      <c r="G35" s="14">
        <v>0</v>
      </c>
      <c r="H35" s="51">
        <f t="shared" si="0"/>
        <v>0</v>
      </c>
      <c r="I35" s="37">
        <f t="shared" si="1"/>
        <v>0</v>
      </c>
      <c r="J35" s="52">
        <f t="shared" si="2"/>
        <v>1</v>
      </c>
      <c r="K35" s="51">
        <f t="shared" si="3"/>
        <v>0</v>
      </c>
      <c r="L35" s="52">
        <f t="shared" si="4"/>
        <v>0</v>
      </c>
      <c r="M35" s="38">
        <f>COUNTIFS('Project Data'!$C$4:$C$62,"Nonprofit/Public",'Project Data'!$G$4:$G$62,A35)</f>
        <v>0</v>
      </c>
      <c r="N35" s="38">
        <f>COUNTIFS('Project Data'!$C$4:$C$62,"Community Solar",'Project Data'!$G$4:$G$62,A35)</f>
        <v>0</v>
      </c>
      <c r="O35" s="41">
        <f>SUMIFS('Project Data'!$D$4:$D$62,'Project Data'!$C$4:$C$62,"Nonprofit/Public",'Project Data'!$G$4:$G$62,A35)</f>
        <v>0</v>
      </c>
      <c r="P35" s="41">
        <f>SUMIFS('Project Data'!$D$4:$D$62,'Project Data'!$C$4:$C$62,"Community Solar",'Project Data'!$G$4:$G$62,A35)</f>
        <v>0</v>
      </c>
      <c r="Q35" s="42">
        <f t="shared" si="5"/>
        <v>0</v>
      </c>
    </row>
    <row r="36" spans="1:17" x14ac:dyDescent="0.25">
      <c r="A36" s="19" t="s">
        <v>211</v>
      </c>
      <c r="B36" s="13" t="s">
        <v>19</v>
      </c>
      <c r="C36" s="40">
        <v>16526.5900878906</v>
      </c>
      <c r="D36" s="40">
        <v>37420</v>
      </c>
      <c r="E36" s="14">
        <v>0.44165125</v>
      </c>
      <c r="F36" s="40">
        <v>0</v>
      </c>
      <c r="G36" s="14">
        <v>0</v>
      </c>
      <c r="H36" s="51">
        <f t="shared" si="0"/>
        <v>0</v>
      </c>
      <c r="I36" s="37">
        <f t="shared" si="1"/>
        <v>1</v>
      </c>
      <c r="J36" s="52">
        <f t="shared" si="2"/>
        <v>1</v>
      </c>
      <c r="K36" s="51">
        <f t="shared" si="3"/>
        <v>0</v>
      </c>
      <c r="L36" s="52">
        <f t="shared" si="4"/>
        <v>0</v>
      </c>
      <c r="M36" s="38">
        <f>COUNTIFS('Project Data'!$C$4:$C$62,"Nonprofit/Public",'Project Data'!$G$4:$G$62,A36)</f>
        <v>0</v>
      </c>
      <c r="N36" s="38">
        <f>COUNTIFS('Project Data'!$C$4:$C$62,"Community Solar",'Project Data'!$G$4:$G$62,A36)</f>
        <v>0</v>
      </c>
      <c r="O36" s="41">
        <f>SUMIFS('Project Data'!$D$4:$D$62,'Project Data'!$C$4:$C$62,"Nonprofit/Public",'Project Data'!$G$4:$G$62,A36)</f>
        <v>0</v>
      </c>
      <c r="P36" s="41">
        <f>SUMIFS('Project Data'!$D$4:$D$62,'Project Data'!$C$4:$C$62,"Community Solar",'Project Data'!$G$4:$G$62,A36)</f>
        <v>0</v>
      </c>
      <c r="Q36" s="42">
        <f t="shared" si="5"/>
        <v>0</v>
      </c>
    </row>
    <row r="37" spans="1:17" x14ac:dyDescent="0.25">
      <c r="A37" s="19" t="s">
        <v>250</v>
      </c>
      <c r="B37" s="13" t="s">
        <v>20</v>
      </c>
      <c r="C37" s="40">
        <v>3225.7899780273401</v>
      </c>
      <c r="D37" s="40">
        <v>7580</v>
      </c>
      <c r="E37" s="14">
        <v>0.42556596000000002</v>
      </c>
      <c r="F37" s="40">
        <v>0</v>
      </c>
      <c r="G37" s="14">
        <v>0</v>
      </c>
      <c r="H37" s="51">
        <f t="shared" ref="H37:H68" si="6">IF(E37&gt;0.5,1,0)</f>
        <v>0</v>
      </c>
      <c r="I37" s="37">
        <f t="shared" ref="I37:I68" si="7">IF(E37&gt;0.42,1,0)</f>
        <v>1</v>
      </c>
      <c r="J37" s="52">
        <f t="shared" ref="J37:J68" si="8">IF(E37&gt;0.25,1,0)</f>
        <v>1</v>
      </c>
      <c r="K37" s="51">
        <f t="shared" ref="K37:K68" si="9">IF(G37&gt;0,1,0)</f>
        <v>0</v>
      </c>
      <c r="L37" s="52">
        <f t="shared" ref="L37:L68" si="10">IF(G37&gt;0.1,1,0)</f>
        <v>0</v>
      </c>
      <c r="M37" s="38">
        <f>COUNTIFS('Project Data'!$C$4:$C$62,"Nonprofit/Public",'Project Data'!$G$4:$G$62,A37)</f>
        <v>0</v>
      </c>
      <c r="N37" s="38">
        <f>COUNTIFS('Project Data'!$C$4:$C$62,"Community Solar",'Project Data'!$G$4:$G$62,A37)</f>
        <v>0</v>
      </c>
      <c r="O37" s="41">
        <f>SUMIFS('Project Data'!$D$4:$D$62,'Project Data'!$C$4:$C$62,"Nonprofit/Public",'Project Data'!$G$4:$G$62,A37)</f>
        <v>0</v>
      </c>
      <c r="P37" s="41">
        <f>SUMIFS('Project Data'!$D$4:$D$62,'Project Data'!$C$4:$C$62,"Community Solar",'Project Data'!$G$4:$G$62,A37)</f>
        <v>0</v>
      </c>
      <c r="Q37" s="42">
        <f t="shared" ref="Q37:Q68" si="11">IF(M37&gt;0,1,IF(N37&gt;0,1,0))</f>
        <v>0</v>
      </c>
    </row>
    <row r="38" spans="1:17" x14ac:dyDescent="0.25">
      <c r="A38" s="19" t="s">
        <v>198</v>
      </c>
      <c r="B38" s="13" t="s">
        <v>21</v>
      </c>
      <c r="C38" s="40">
        <v>108254.03661346401</v>
      </c>
      <c r="D38" s="40">
        <v>340669</v>
      </c>
      <c r="E38" s="14">
        <v>0.31776895999999999</v>
      </c>
      <c r="F38" s="40">
        <v>24588</v>
      </c>
      <c r="G38" s="14">
        <v>7.2175629000000005E-2</v>
      </c>
      <c r="H38" s="51">
        <f t="shared" si="6"/>
        <v>0</v>
      </c>
      <c r="I38" s="37">
        <f t="shared" si="7"/>
        <v>0</v>
      </c>
      <c r="J38" s="52">
        <f t="shared" si="8"/>
        <v>1</v>
      </c>
      <c r="K38" s="51">
        <f t="shared" si="9"/>
        <v>1</v>
      </c>
      <c r="L38" s="52">
        <f t="shared" si="10"/>
        <v>0</v>
      </c>
      <c r="M38" s="38">
        <f>COUNTIFS('Project Data'!$C$4:$C$62,"Nonprofit/Public",'Project Data'!$G$4:$G$62,A38)</f>
        <v>0</v>
      </c>
      <c r="N38" s="38">
        <f>COUNTIFS('Project Data'!$C$4:$C$62,"Community Solar",'Project Data'!$G$4:$G$62,A38)</f>
        <v>0</v>
      </c>
      <c r="O38" s="41">
        <f>SUMIFS('Project Data'!$D$4:$D$62,'Project Data'!$C$4:$C$62,"Nonprofit/Public",'Project Data'!$G$4:$G$62,A38)</f>
        <v>0</v>
      </c>
      <c r="P38" s="41">
        <f>SUMIFS('Project Data'!$D$4:$D$62,'Project Data'!$C$4:$C$62,"Community Solar",'Project Data'!$G$4:$G$62,A38)</f>
        <v>0</v>
      </c>
      <c r="Q38" s="42">
        <f t="shared" si="11"/>
        <v>0</v>
      </c>
    </row>
    <row r="39" spans="1:17" x14ac:dyDescent="0.25">
      <c r="A39" s="19" t="s">
        <v>251</v>
      </c>
      <c r="B39" s="13" t="s">
        <v>22</v>
      </c>
      <c r="C39" s="40">
        <v>3147.3699340820299</v>
      </c>
      <c r="D39" s="40">
        <v>7669</v>
      </c>
      <c r="E39" s="14">
        <v>0.41040160999999997</v>
      </c>
      <c r="F39" s="40">
        <v>0</v>
      </c>
      <c r="G39" s="14">
        <v>0</v>
      </c>
      <c r="H39" s="51">
        <f t="shared" si="6"/>
        <v>0</v>
      </c>
      <c r="I39" s="37">
        <f t="shared" si="7"/>
        <v>0</v>
      </c>
      <c r="J39" s="52">
        <f t="shared" si="8"/>
        <v>1</v>
      </c>
      <c r="K39" s="51">
        <f t="shared" si="9"/>
        <v>0</v>
      </c>
      <c r="L39" s="52">
        <f t="shared" si="10"/>
        <v>0</v>
      </c>
      <c r="M39" s="38">
        <f>COUNTIFS('Project Data'!$C$4:$C$62,"Nonprofit/Public",'Project Data'!$G$4:$G$62,A39)</f>
        <v>0</v>
      </c>
      <c r="N39" s="38">
        <f>COUNTIFS('Project Data'!$C$4:$C$62,"Community Solar",'Project Data'!$G$4:$G$62,A39)</f>
        <v>0</v>
      </c>
      <c r="O39" s="41">
        <f>SUMIFS('Project Data'!$D$4:$D$62,'Project Data'!$C$4:$C$62,"Nonprofit/Public",'Project Data'!$G$4:$G$62,A39)</f>
        <v>0</v>
      </c>
      <c r="P39" s="41">
        <f>SUMIFS('Project Data'!$D$4:$D$62,'Project Data'!$C$4:$C$62,"Community Solar",'Project Data'!$G$4:$G$62,A39)</f>
        <v>0</v>
      </c>
      <c r="Q39" s="42">
        <f t="shared" si="11"/>
        <v>0</v>
      </c>
    </row>
    <row r="40" spans="1:17" x14ac:dyDescent="0.25">
      <c r="A40" s="19" t="s">
        <v>285</v>
      </c>
      <c r="B40" s="13" t="s">
        <v>23</v>
      </c>
      <c r="C40" s="40">
        <v>1056.4700012206999</v>
      </c>
      <c r="D40" s="40">
        <v>2810</v>
      </c>
      <c r="E40" s="14">
        <v>0.37596797999999998</v>
      </c>
      <c r="F40" s="40">
        <v>0</v>
      </c>
      <c r="G40" s="14">
        <v>0</v>
      </c>
      <c r="H40" s="51">
        <f t="shared" si="6"/>
        <v>0</v>
      </c>
      <c r="I40" s="37">
        <f t="shared" si="7"/>
        <v>0</v>
      </c>
      <c r="J40" s="52">
        <f t="shared" si="8"/>
        <v>1</v>
      </c>
      <c r="K40" s="51">
        <f t="shared" si="9"/>
        <v>0</v>
      </c>
      <c r="L40" s="52">
        <f t="shared" si="10"/>
        <v>0</v>
      </c>
      <c r="M40" s="38">
        <f>COUNTIFS('Project Data'!$C$4:$C$62,"Nonprofit/Public",'Project Data'!$G$4:$G$62,A40)</f>
        <v>0</v>
      </c>
      <c r="N40" s="38">
        <f>COUNTIFS('Project Data'!$C$4:$C$62,"Community Solar",'Project Data'!$G$4:$G$62,A40)</f>
        <v>0</v>
      </c>
      <c r="O40" s="41">
        <f>SUMIFS('Project Data'!$D$4:$D$62,'Project Data'!$C$4:$C$62,"Nonprofit/Public",'Project Data'!$G$4:$G$62,A40)</f>
        <v>0</v>
      </c>
      <c r="P40" s="41">
        <f>SUMIFS('Project Data'!$D$4:$D$62,'Project Data'!$C$4:$C$62,"Community Solar",'Project Data'!$G$4:$G$62,A40)</f>
        <v>0</v>
      </c>
      <c r="Q40" s="42">
        <f t="shared" si="11"/>
        <v>0</v>
      </c>
    </row>
    <row r="41" spans="1:17" x14ac:dyDescent="0.25">
      <c r="A41" s="19" t="s">
        <v>247</v>
      </c>
      <c r="B41" s="13" t="s">
        <v>25</v>
      </c>
      <c r="C41" s="40">
        <v>3632.9600219726499</v>
      </c>
      <c r="D41" s="40">
        <v>7659</v>
      </c>
      <c r="E41" s="14">
        <v>0.47433868000000001</v>
      </c>
      <c r="F41" s="40">
        <v>0</v>
      </c>
      <c r="G41" s="14">
        <v>0</v>
      </c>
      <c r="H41" s="51">
        <f t="shared" si="6"/>
        <v>0</v>
      </c>
      <c r="I41" s="37">
        <f t="shared" si="7"/>
        <v>1</v>
      </c>
      <c r="J41" s="52">
        <f t="shared" si="8"/>
        <v>1</v>
      </c>
      <c r="K41" s="51">
        <f t="shared" si="9"/>
        <v>0</v>
      </c>
      <c r="L41" s="52">
        <f t="shared" si="10"/>
        <v>0</v>
      </c>
      <c r="M41" s="38">
        <f>COUNTIFS('Project Data'!$C$4:$C$62,"Nonprofit/Public",'Project Data'!$G$4:$G$62,A41)</f>
        <v>0</v>
      </c>
      <c r="N41" s="38">
        <f>COUNTIFS('Project Data'!$C$4:$C$62,"Community Solar",'Project Data'!$G$4:$G$62,A41)</f>
        <v>0</v>
      </c>
      <c r="O41" s="41">
        <f>SUMIFS('Project Data'!$D$4:$D$62,'Project Data'!$C$4:$C$62,"Nonprofit/Public",'Project Data'!$G$4:$G$62,A41)</f>
        <v>0</v>
      </c>
      <c r="P41" s="41">
        <f>SUMIFS('Project Data'!$D$4:$D$62,'Project Data'!$C$4:$C$62,"Community Solar",'Project Data'!$G$4:$G$62,A41)</f>
        <v>0</v>
      </c>
      <c r="Q41" s="42">
        <f t="shared" si="11"/>
        <v>0</v>
      </c>
    </row>
    <row r="42" spans="1:17" x14ac:dyDescent="0.25">
      <c r="A42" s="19" t="s">
        <v>264</v>
      </c>
      <c r="B42" s="13" t="s">
        <v>26</v>
      </c>
      <c r="C42" s="40">
        <v>2543.8000030517501</v>
      </c>
      <c r="D42" s="40">
        <v>5684</v>
      </c>
      <c r="E42" s="14">
        <v>0.44753694999999999</v>
      </c>
      <c r="F42" s="40">
        <v>0</v>
      </c>
      <c r="G42" s="14">
        <v>0</v>
      </c>
      <c r="H42" s="51">
        <f t="shared" si="6"/>
        <v>0</v>
      </c>
      <c r="I42" s="37">
        <f t="shared" si="7"/>
        <v>1</v>
      </c>
      <c r="J42" s="52">
        <f t="shared" si="8"/>
        <v>1</v>
      </c>
      <c r="K42" s="51">
        <f t="shared" si="9"/>
        <v>0</v>
      </c>
      <c r="L42" s="52">
        <f t="shared" si="10"/>
        <v>0</v>
      </c>
      <c r="M42" s="38">
        <f>COUNTIFS('Project Data'!$C$4:$C$62,"Nonprofit/Public",'Project Data'!$G$4:$G$62,A42)</f>
        <v>0</v>
      </c>
      <c r="N42" s="38">
        <f>COUNTIFS('Project Data'!$C$4:$C$62,"Community Solar",'Project Data'!$G$4:$G$62,A42)</f>
        <v>0</v>
      </c>
      <c r="O42" s="41">
        <f>SUMIFS('Project Data'!$D$4:$D$62,'Project Data'!$C$4:$C$62,"Nonprofit/Public",'Project Data'!$G$4:$G$62,A42)</f>
        <v>0</v>
      </c>
      <c r="P42" s="41">
        <f>SUMIFS('Project Data'!$D$4:$D$62,'Project Data'!$C$4:$C$62,"Community Solar",'Project Data'!$G$4:$G$62,A42)</f>
        <v>0</v>
      </c>
      <c r="Q42" s="42">
        <f t="shared" si="11"/>
        <v>0</v>
      </c>
    </row>
    <row r="43" spans="1:17" x14ac:dyDescent="0.25">
      <c r="A43" s="19" t="s">
        <v>223</v>
      </c>
      <c r="B43" s="13" t="s">
        <v>27</v>
      </c>
      <c r="C43" s="40">
        <v>8245.1599731445294</v>
      </c>
      <c r="D43" s="40">
        <v>16346</v>
      </c>
      <c r="E43" s="14">
        <v>0.50441455999999996</v>
      </c>
      <c r="F43" s="40">
        <v>0</v>
      </c>
      <c r="G43" s="14">
        <v>0</v>
      </c>
      <c r="H43" s="51">
        <f t="shared" si="6"/>
        <v>1</v>
      </c>
      <c r="I43" s="37">
        <f t="shared" si="7"/>
        <v>1</v>
      </c>
      <c r="J43" s="52">
        <f t="shared" si="8"/>
        <v>1</v>
      </c>
      <c r="K43" s="51">
        <f t="shared" si="9"/>
        <v>0</v>
      </c>
      <c r="L43" s="52">
        <f t="shared" si="10"/>
        <v>0</v>
      </c>
      <c r="M43" s="38">
        <f>COUNTIFS('Project Data'!$C$4:$C$62,"Nonprofit/Public",'Project Data'!$G$4:$G$62,A43)</f>
        <v>0</v>
      </c>
      <c r="N43" s="38">
        <f>COUNTIFS('Project Data'!$C$4:$C$62,"Community Solar",'Project Data'!$G$4:$G$62,A43)</f>
        <v>0</v>
      </c>
      <c r="O43" s="41">
        <f>SUMIFS('Project Data'!$D$4:$D$62,'Project Data'!$C$4:$C$62,"Nonprofit/Public",'Project Data'!$G$4:$G$62,A43)</f>
        <v>0</v>
      </c>
      <c r="P43" s="41">
        <f>SUMIFS('Project Data'!$D$4:$D$62,'Project Data'!$C$4:$C$62,"Community Solar",'Project Data'!$G$4:$G$62,A43)</f>
        <v>0</v>
      </c>
      <c r="Q43" s="42">
        <f t="shared" si="11"/>
        <v>0</v>
      </c>
    </row>
    <row r="44" spans="1:17" x14ac:dyDescent="0.25">
      <c r="A44" s="19" t="s">
        <v>232</v>
      </c>
      <c r="B44" s="13" t="s">
        <v>28</v>
      </c>
      <c r="C44" s="40">
        <v>5674.5500183105396</v>
      </c>
      <c r="D44" s="40">
        <v>14069</v>
      </c>
      <c r="E44" s="14">
        <v>0.40333711999999999</v>
      </c>
      <c r="F44" s="40">
        <v>0</v>
      </c>
      <c r="G44" s="14">
        <v>0</v>
      </c>
      <c r="H44" s="51">
        <f t="shared" si="6"/>
        <v>0</v>
      </c>
      <c r="I44" s="37">
        <f t="shared" si="7"/>
        <v>0</v>
      </c>
      <c r="J44" s="52">
        <f t="shared" si="8"/>
        <v>1</v>
      </c>
      <c r="K44" s="51">
        <f t="shared" si="9"/>
        <v>0</v>
      </c>
      <c r="L44" s="52">
        <f t="shared" si="10"/>
        <v>0</v>
      </c>
      <c r="M44" s="38">
        <f>COUNTIFS('Project Data'!$C$4:$C$62,"Nonprofit/Public",'Project Data'!$G$4:$G$62,A44)</f>
        <v>0</v>
      </c>
      <c r="N44" s="38">
        <f>COUNTIFS('Project Data'!$C$4:$C$62,"Community Solar",'Project Data'!$G$4:$G$62,A44)</f>
        <v>0</v>
      </c>
      <c r="O44" s="41">
        <f>SUMIFS('Project Data'!$D$4:$D$62,'Project Data'!$C$4:$C$62,"Nonprofit/Public",'Project Data'!$G$4:$G$62,A44)</f>
        <v>0</v>
      </c>
      <c r="P44" s="41">
        <f>SUMIFS('Project Data'!$D$4:$D$62,'Project Data'!$C$4:$C$62,"Community Solar",'Project Data'!$G$4:$G$62,A44)</f>
        <v>0</v>
      </c>
      <c r="Q44" s="42">
        <f t="shared" si="11"/>
        <v>0</v>
      </c>
    </row>
    <row r="45" spans="1:17" x14ac:dyDescent="0.25">
      <c r="A45" s="19" t="s">
        <v>286</v>
      </c>
      <c r="B45" s="13" t="s">
        <v>29</v>
      </c>
      <c r="C45" s="40">
        <v>1051.8999938964801</v>
      </c>
      <c r="D45" s="40">
        <v>2272</v>
      </c>
      <c r="E45" s="14">
        <v>0.46298413999999999</v>
      </c>
      <c r="F45" s="40">
        <v>0</v>
      </c>
      <c r="G45" s="14">
        <v>0</v>
      </c>
      <c r="H45" s="51">
        <f t="shared" si="6"/>
        <v>0</v>
      </c>
      <c r="I45" s="37">
        <f t="shared" si="7"/>
        <v>1</v>
      </c>
      <c r="J45" s="52">
        <f t="shared" si="8"/>
        <v>1</v>
      </c>
      <c r="K45" s="51">
        <f t="shared" si="9"/>
        <v>0</v>
      </c>
      <c r="L45" s="52">
        <f t="shared" si="10"/>
        <v>0</v>
      </c>
      <c r="M45" s="38">
        <f>COUNTIFS('Project Data'!$C$4:$C$62,"Nonprofit/Public",'Project Data'!$G$4:$G$62,A45)</f>
        <v>0</v>
      </c>
      <c r="N45" s="38">
        <f>COUNTIFS('Project Data'!$C$4:$C$62,"Community Solar",'Project Data'!$G$4:$G$62,A45)</f>
        <v>0</v>
      </c>
      <c r="O45" s="41">
        <f>SUMIFS('Project Data'!$D$4:$D$62,'Project Data'!$C$4:$C$62,"Nonprofit/Public",'Project Data'!$G$4:$G$62,A45)</f>
        <v>0</v>
      </c>
      <c r="P45" s="41">
        <f>SUMIFS('Project Data'!$D$4:$D$62,'Project Data'!$C$4:$C$62,"Community Solar",'Project Data'!$G$4:$G$62,A45)</f>
        <v>0</v>
      </c>
      <c r="Q45" s="42">
        <f t="shared" si="11"/>
        <v>0</v>
      </c>
    </row>
    <row r="46" spans="1:17" x14ac:dyDescent="0.25">
      <c r="A46" s="19" t="s">
        <v>269</v>
      </c>
      <c r="B46" s="13" t="s">
        <v>30</v>
      </c>
      <c r="C46" s="40">
        <v>2348.6099548339798</v>
      </c>
      <c r="D46" s="40">
        <v>5087</v>
      </c>
      <c r="E46" s="14">
        <v>0.46168861</v>
      </c>
      <c r="F46" s="40">
        <v>0</v>
      </c>
      <c r="G46" s="14">
        <v>0</v>
      </c>
      <c r="H46" s="51">
        <f t="shared" si="6"/>
        <v>0</v>
      </c>
      <c r="I46" s="37">
        <f t="shared" si="7"/>
        <v>1</v>
      </c>
      <c r="J46" s="52">
        <f t="shared" si="8"/>
        <v>1</v>
      </c>
      <c r="K46" s="51">
        <f t="shared" si="9"/>
        <v>0</v>
      </c>
      <c r="L46" s="52">
        <f t="shared" si="10"/>
        <v>0</v>
      </c>
      <c r="M46" s="38">
        <f>COUNTIFS('Project Data'!$C$4:$C$62,"Nonprofit/Public",'Project Data'!$G$4:$G$62,A46)</f>
        <v>0</v>
      </c>
      <c r="N46" s="38">
        <f>COUNTIFS('Project Data'!$C$4:$C$62,"Community Solar",'Project Data'!$G$4:$G$62,A46)</f>
        <v>0</v>
      </c>
      <c r="O46" s="41">
        <f>SUMIFS('Project Data'!$D$4:$D$62,'Project Data'!$C$4:$C$62,"Nonprofit/Public",'Project Data'!$G$4:$G$62,A46)</f>
        <v>0</v>
      </c>
      <c r="P46" s="41">
        <f>SUMIFS('Project Data'!$D$4:$D$62,'Project Data'!$C$4:$C$62,"Community Solar",'Project Data'!$G$4:$G$62,A46)</f>
        <v>0</v>
      </c>
      <c r="Q46" s="42">
        <f t="shared" si="11"/>
        <v>0</v>
      </c>
    </row>
    <row r="47" spans="1:17" x14ac:dyDescent="0.25">
      <c r="A47" s="19" t="s">
        <v>225</v>
      </c>
      <c r="B47" s="13" t="s">
        <v>31</v>
      </c>
      <c r="C47" s="40">
        <v>7731.6449279785102</v>
      </c>
      <c r="D47" s="40">
        <v>19006</v>
      </c>
      <c r="E47" s="14">
        <v>0.40680021</v>
      </c>
      <c r="F47" s="40">
        <v>0</v>
      </c>
      <c r="G47" s="14">
        <v>0</v>
      </c>
      <c r="H47" s="51">
        <f t="shared" si="6"/>
        <v>0</v>
      </c>
      <c r="I47" s="37">
        <f t="shared" si="7"/>
        <v>0</v>
      </c>
      <c r="J47" s="52">
        <f t="shared" si="8"/>
        <v>1</v>
      </c>
      <c r="K47" s="51">
        <f t="shared" si="9"/>
        <v>0</v>
      </c>
      <c r="L47" s="52">
        <f t="shared" si="10"/>
        <v>0</v>
      </c>
      <c r="M47" s="38">
        <f>COUNTIFS('Project Data'!$C$4:$C$62,"Nonprofit/Public",'Project Data'!$G$4:$G$62,A47)</f>
        <v>0</v>
      </c>
      <c r="N47" s="38">
        <f>COUNTIFS('Project Data'!$C$4:$C$62,"Community Solar",'Project Data'!$G$4:$G$62,A47)</f>
        <v>0</v>
      </c>
      <c r="O47" s="41">
        <f>SUMIFS('Project Data'!$D$4:$D$62,'Project Data'!$C$4:$C$62,"Nonprofit/Public",'Project Data'!$G$4:$G$62,A47)</f>
        <v>0</v>
      </c>
      <c r="P47" s="41">
        <f>SUMIFS('Project Data'!$D$4:$D$62,'Project Data'!$C$4:$C$62,"Community Solar",'Project Data'!$G$4:$G$62,A47)</f>
        <v>0</v>
      </c>
      <c r="Q47" s="42">
        <f t="shared" si="11"/>
        <v>0</v>
      </c>
    </row>
    <row r="48" spans="1:17" x14ac:dyDescent="0.25">
      <c r="A48" s="19" t="s">
        <v>281</v>
      </c>
      <c r="B48" s="13" t="s">
        <v>32</v>
      </c>
      <c r="C48" s="40">
        <v>1350.6699829101501</v>
      </c>
      <c r="D48" s="40">
        <v>3413</v>
      </c>
      <c r="E48" s="14">
        <v>0.39574273999999998</v>
      </c>
      <c r="F48" s="40">
        <v>0</v>
      </c>
      <c r="G48" s="14">
        <v>0</v>
      </c>
      <c r="H48" s="51">
        <f t="shared" si="6"/>
        <v>0</v>
      </c>
      <c r="I48" s="37">
        <f t="shared" si="7"/>
        <v>0</v>
      </c>
      <c r="J48" s="52">
        <f t="shared" si="8"/>
        <v>1</v>
      </c>
      <c r="K48" s="51">
        <f t="shared" si="9"/>
        <v>0</v>
      </c>
      <c r="L48" s="52">
        <f t="shared" si="10"/>
        <v>0</v>
      </c>
      <c r="M48" s="38">
        <f>COUNTIFS('Project Data'!$C$4:$C$62,"Nonprofit/Public",'Project Data'!$G$4:$G$62,A48)</f>
        <v>0</v>
      </c>
      <c r="N48" s="38">
        <f>COUNTIFS('Project Data'!$C$4:$C$62,"Community Solar",'Project Data'!$G$4:$G$62,A48)</f>
        <v>0</v>
      </c>
      <c r="O48" s="41">
        <f>SUMIFS('Project Data'!$D$4:$D$62,'Project Data'!$C$4:$C$62,"Nonprofit/Public",'Project Data'!$G$4:$G$62,A48)</f>
        <v>0</v>
      </c>
      <c r="P48" s="41">
        <f>SUMIFS('Project Data'!$D$4:$D$62,'Project Data'!$C$4:$C$62,"Community Solar",'Project Data'!$G$4:$G$62,A48)</f>
        <v>0</v>
      </c>
      <c r="Q48" s="42">
        <f t="shared" si="11"/>
        <v>0</v>
      </c>
    </row>
    <row r="49" spans="1:17" x14ac:dyDescent="0.25">
      <c r="A49" s="19" t="s">
        <v>259</v>
      </c>
      <c r="B49" s="13" t="s">
        <v>33</v>
      </c>
      <c r="C49" s="40">
        <v>2717.8400268554601</v>
      </c>
      <c r="D49" s="40">
        <v>7523</v>
      </c>
      <c r="E49" s="14">
        <v>0.36127079000000001</v>
      </c>
      <c r="F49" s="40">
        <v>0</v>
      </c>
      <c r="G49" s="14">
        <v>0</v>
      </c>
      <c r="H49" s="51">
        <f t="shared" si="6"/>
        <v>0</v>
      </c>
      <c r="I49" s="37">
        <f t="shared" si="7"/>
        <v>0</v>
      </c>
      <c r="J49" s="52">
        <f t="shared" si="8"/>
        <v>1</v>
      </c>
      <c r="K49" s="51">
        <f t="shared" si="9"/>
        <v>0</v>
      </c>
      <c r="L49" s="52">
        <f t="shared" si="10"/>
        <v>0</v>
      </c>
      <c r="M49" s="38">
        <f>COUNTIFS('Project Data'!$C$4:$C$62,"Nonprofit/Public",'Project Data'!$G$4:$G$62,A49)</f>
        <v>0</v>
      </c>
      <c r="N49" s="38">
        <f>COUNTIFS('Project Data'!$C$4:$C$62,"Community Solar",'Project Data'!$G$4:$G$62,A49)</f>
        <v>0</v>
      </c>
      <c r="O49" s="41">
        <f>SUMIFS('Project Data'!$D$4:$D$62,'Project Data'!$C$4:$C$62,"Nonprofit/Public",'Project Data'!$G$4:$G$62,A49)</f>
        <v>0</v>
      </c>
      <c r="P49" s="41">
        <f>SUMIFS('Project Data'!$D$4:$D$62,'Project Data'!$C$4:$C$62,"Community Solar",'Project Data'!$G$4:$G$62,A49)</f>
        <v>0</v>
      </c>
      <c r="Q49" s="42">
        <f t="shared" si="11"/>
        <v>0</v>
      </c>
    </row>
    <row r="50" spans="1:17" x14ac:dyDescent="0.25">
      <c r="A50" s="19" t="s">
        <v>293</v>
      </c>
      <c r="B50" s="13" t="s">
        <v>34</v>
      </c>
      <c r="C50" s="40">
        <v>779</v>
      </c>
      <c r="D50" s="40">
        <v>1452</v>
      </c>
      <c r="E50" s="14">
        <v>0.53650134999999999</v>
      </c>
      <c r="F50" s="40">
        <v>0</v>
      </c>
      <c r="G50" s="14">
        <v>0</v>
      </c>
      <c r="H50" s="51">
        <f t="shared" si="6"/>
        <v>1</v>
      </c>
      <c r="I50" s="37">
        <f t="shared" si="7"/>
        <v>1</v>
      </c>
      <c r="J50" s="52">
        <f t="shared" si="8"/>
        <v>1</v>
      </c>
      <c r="K50" s="51">
        <f t="shared" si="9"/>
        <v>0</v>
      </c>
      <c r="L50" s="52">
        <f t="shared" si="10"/>
        <v>0</v>
      </c>
      <c r="M50" s="38">
        <f>COUNTIFS('Project Data'!$C$4:$C$62,"Nonprofit/Public",'Project Data'!$G$4:$G$62,A50)</f>
        <v>0</v>
      </c>
      <c r="N50" s="38">
        <f>COUNTIFS('Project Data'!$C$4:$C$62,"Community Solar",'Project Data'!$G$4:$G$62,A50)</f>
        <v>0</v>
      </c>
      <c r="O50" s="41">
        <f>SUMIFS('Project Data'!$D$4:$D$62,'Project Data'!$C$4:$C$62,"Nonprofit/Public",'Project Data'!$G$4:$G$62,A50)</f>
        <v>0</v>
      </c>
      <c r="P50" s="41">
        <f>SUMIFS('Project Data'!$D$4:$D$62,'Project Data'!$C$4:$C$62,"Community Solar",'Project Data'!$G$4:$G$62,A50)</f>
        <v>0</v>
      </c>
      <c r="Q50" s="42">
        <f t="shared" si="11"/>
        <v>0</v>
      </c>
    </row>
    <row r="51" spans="1:17" x14ac:dyDescent="0.25">
      <c r="A51" s="19" t="s">
        <v>283</v>
      </c>
      <c r="B51" s="13" t="s">
        <v>35</v>
      </c>
      <c r="C51" s="40">
        <v>1151.35998535156</v>
      </c>
      <c r="D51" s="40">
        <v>3019</v>
      </c>
      <c r="E51" s="14">
        <v>0.38137132000000001</v>
      </c>
      <c r="F51" s="40">
        <v>0</v>
      </c>
      <c r="G51" s="14">
        <v>0</v>
      </c>
      <c r="H51" s="51">
        <f t="shared" si="6"/>
        <v>0</v>
      </c>
      <c r="I51" s="37">
        <f t="shared" si="7"/>
        <v>0</v>
      </c>
      <c r="J51" s="52">
        <f t="shared" si="8"/>
        <v>1</v>
      </c>
      <c r="K51" s="51">
        <f t="shared" si="9"/>
        <v>0</v>
      </c>
      <c r="L51" s="52">
        <f t="shared" si="10"/>
        <v>0</v>
      </c>
      <c r="M51" s="38">
        <f>COUNTIFS('Project Data'!$C$4:$C$62,"Nonprofit/Public",'Project Data'!$G$4:$G$62,A51)</f>
        <v>0</v>
      </c>
      <c r="N51" s="38">
        <f>COUNTIFS('Project Data'!$C$4:$C$62,"Community Solar",'Project Data'!$G$4:$G$62,A51)</f>
        <v>0</v>
      </c>
      <c r="O51" s="41">
        <f>SUMIFS('Project Data'!$D$4:$D$62,'Project Data'!$C$4:$C$62,"Nonprofit/Public",'Project Data'!$G$4:$G$62,A51)</f>
        <v>0</v>
      </c>
      <c r="P51" s="41">
        <f>SUMIFS('Project Data'!$D$4:$D$62,'Project Data'!$C$4:$C$62,"Community Solar",'Project Data'!$G$4:$G$62,A51)</f>
        <v>0</v>
      </c>
      <c r="Q51" s="42">
        <f t="shared" si="11"/>
        <v>0</v>
      </c>
    </row>
    <row r="52" spans="1:17" x14ac:dyDescent="0.25">
      <c r="A52" s="19" t="s">
        <v>224</v>
      </c>
      <c r="B52" s="13" t="s">
        <v>36</v>
      </c>
      <c r="C52" s="40">
        <v>8143.7901306152298</v>
      </c>
      <c r="D52" s="40">
        <v>19991</v>
      </c>
      <c r="E52" s="14">
        <v>0.40737283000000002</v>
      </c>
      <c r="F52" s="40">
        <v>283</v>
      </c>
      <c r="G52" s="14">
        <v>1.415637E-2</v>
      </c>
      <c r="H52" s="51">
        <f t="shared" si="6"/>
        <v>0</v>
      </c>
      <c r="I52" s="37">
        <f t="shared" si="7"/>
        <v>0</v>
      </c>
      <c r="J52" s="52">
        <f t="shared" si="8"/>
        <v>1</v>
      </c>
      <c r="K52" s="51">
        <f t="shared" si="9"/>
        <v>1</v>
      </c>
      <c r="L52" s="52">
        <f t="shared" si="10"/>
        <v>0</v>
      </c>
      <c r="M52" s="38">
        <f>COUNTIFS('Project Data'!$C$4:$C$62,"Nonprofit/Public",'Project Data'!$G$4:$G$62,A52)</f>
        <v>0</v>
      </c>
      <c r="N52" s="38">
        <f>COUNTIFS('Project Data'!$C$4:$C$62,"Community Solar",'Project Data'!$G$4:$G$62,A52)</f>
        <v>0</v>
      </c>
      <c r="O52" s="41">
        <f>SUMIFS('Project Data'!$D$4:$D$62,'Project Data'!$C$4:$C$62,"Nonprofit/Public",'Project Data'!$G$4:$G$62,A52)</f>
        <v>0</v>
      </c>
      <c r="P52" s="41">
        <f>SUMIFS('Project Data'!$D$4:$D$62,'Project Data'!$C$4:$C$62,"Community Solar",'Project Data'!$G$4:$G$62,A52)</f>
        <v>0</v>
      </c>
      <c r="Q52" s="42">
        <f t="shared" si="11"/>
        <v>0</v>
      </c>
    </row>
    <row r="53" spans="1:17" x14ac:dyDescent="0.25">
      <c r="A53" s="19" t="s">
        <v>241</v>
      </c>
      <c r="B53" s="13" t="s">
        <v>37</v>
      </c>
      <c r="C53" s="40">
        <v>4832.9100036621003</v>
      </c>
      <c r="D53" s="40">
        <v>11845</v>
      </c>
      <c r="E53" s="14">
        <v>0.40801266000000003</v>
      </c>
      <c r="F53" s="40">
        <v>0</v>
      </c>
      <c r="G53" s="14">
        <v>0</v>
      </c>
      <c r="H53" s="51">
        <f t="shared" si="6"/>
        <v>0</v>
      </c>
      <c r="I53" s="37">
        <f t="shared" si="7"/>
        <v>0</v>
      </c>
      <c r="J53" s="52">
        <f t="shared" si="8"/>
        <v>1</v>
      </c>
      <c r="K53" s="51">
        <f t="shared" si="9"/>
        <v>0</v>
      </c>
      <c r="L53" s="52">
        <f t="shared" si="10"/>
        <v>0</v>
      </c>
      <c r="M53" s="38">
        <f>COUNTIFS('Project Data'!$C$4:$C$62,"Nonprofit/Public",'Project Data'!$G$4:$G$62,A53)</f>
        <v>0</v>
      </c>
      <c r="N53" s="38">
        <f>COUNTIFS('Project Data'!$C$4:$C$62,"Community Solar",'Project Data'!$G$4:$G$62,A53)</f>
        <v>0</v>
      </c>
      <c r="O53" s="41">
        <f>SUMIFS('Project Data'!$D$4:$D$62,'Project Data'!$C$4:$C$62,"Nonprofit/Public",'Project Data'!$G$4:$G$62,A53)</f>
        <v>0</v>
      </c>
      <c r="P53" s="41">
        <f>SUMIFS('Project Data'!$D$4:$D$62,'Project Data'!$C$4:$C$62,"Community Solar",'Project Data'!$G$4:$G$62,A53)</f>
        <v>0</v>
      </c>
      <c r="Q53" s="42">
        <f t="shared" si="11"/>
        <v>0</v>
      </c>
    </row>
    <row r="54" spans="1:17" x14ac:dyDescent="0.25">
      <c r="A54" s="19" t="s">
        <v>214</v>
      </c>
      <c r="B54" s="13" t="s">
        <v>38</v>
      </c>
      <c r="C54" s="40">
        <v>12982.4201660156</v>
      </c>
      <c r="D54" s="40">
        <v>23942</v>
      </c>
      <c r="E54" s="14">
        <v>0.54224461000000002</v>
      </c>
      <c r="F54" s="40">
        <v>0</v>
      </c>
      <c r="G54" s="14">
        <v>0</v>
      </c>
      <c r="H54" s="51">
        <f t="shared" si="6"/>
        <v>1</v>
      </c>
      <c r="I54" s="37">
        <f t="shared" si="7"/>
        <v>1</v>
      </c>
      <c r="J54" s="52">
        <f t="shared" si="8"/>
        <v>1</v>
      </c>
      <c r="K54" s="51">
        <f t="shared" si="9"/>
        <v>0</v>
      </c>
      <c r="L54" s="52">
        <f t="shared" si="10"/>
        <v>0</v>
      </c>
      <c r="M54" s="38">
        <f>COUNTIFS('Project Data'!$C$4:$C$62,"Nonprofit/Public",'Project Data'!$G$4:$G$62,A54)</f>
        <v>0</v>
      </c>
      <c r="N54" s="38">
        <f>COUNTIFS('Project Data'!$C$4:$C$62,"Community Solar",'Project Data'!$G$4:$G$62,A54)</f>
        <v>0</v>
      </c>
      <c r="O54" s="41">
        <f>SUMIFS('Project Data'!$D$4:$D$62,'Project Data'!$C$4:$C$62,"Nonprofit/Public",'Project Data'!$G$4:$G$62,A54)</f>
        <v>0</v>
      </c>
      <c r="P54" s="41">
        <f>SUMIFS('Project Data'!$D$4:$D$62,'Project Data'!$C$4:$C$62,"Community Solar",'Project Data'!$G$4:$G$62,A54)</f>
        <v>0</v>
      </c>
      <c r="Q54" s="42">
        <f t="shared" si="11"/>
        <v>0</v>
      </c>
    </row>
    <row r="55" spans="1:17" x14ac:dyDescent="0.25">
      <c r="A55" s="19" t="s">
        <v>280</v>
      </c>
      <c r="B55" s="13" t="s">
        <v>39</v>
      </c>
      <c r="C55" s="40">
        <v>1463.9400024414001</v>
      </c>
      <c r="D55" s="40">
        <v>3723</v>
      </c>
      <c r="E55" s="14">
        <v>0.39321515000000001</v>
      </c>
      <c r="F55" s="40">
        <v>0</v>
      </c>
      <c r="G55" s="14">
        <v>0</v>
      </c>
      <c r="H55" s="51">
        <f t="shared" si="6"/>
        <v>0</v>
      </c>
      <c r="I55" s="37">
        <f t="shared" si="7"/>
        <v>0</v>
      </c>
      <c r="J55" s="52">
        <f t="shared" si="8"/>
        <v>1</v>
      </c>
      <c r="K55" s="51">
        <f t="shared" si="9"/>
        <v>0</v>
      </c>
      <c r="L55" s="52">
        <f t="shared" si="10"/>
        <v>0</v>
      </c>
      <c r="M55" s="38">
        <f>COUNTIFS('Project Data'!$C$4:$C$62,"Nonprofit/Public",'Project Data'!$G$4:$G$62,A55)</f>
        <v>0</v>
      </c>
      <c r="N55" s="38">
        <f>COUNTIFS('Project Data'!$C$4:$C$62,"Community Solar",'Project Data'!$G$4:$G$62,A55)</f>
        <v>0</v>
      </c>
      <c r="O55" s="41">
        <f>SUMIFS('Project Data'!$D$4:$D$62,'Project Data'!$C$4:$C$62,"Nonprofit/Public",'Project Data'!$G$4:$G$62,A55)</f>
        <v>0</v>
      </c>
      <c r="P55" s="41">
        <f>SUMIFS('Project Data'!$D$4:$D$62,'Project Data'!$C$4:$C$62,"Community Solar",'Project Data'!$G$4:$G$62,A55)</f>
        <v>0</v>
      </c>
      <c r="Q55" s="42">
        <f t="shared" si="11"/>
        <v>0</v>
      </c>
    </row>
    <row r="56" spans="1:17" x14ac:dyDescent="0.25">
      <c r="A56" s="19" t="s">
        <v>228</v>
      </c>
      <c r="B56" s="13" t="s">
        <v>40</v>
      </c>
      <c r="C56" s="40">
        <v>6713.8399658203098</v>
      </c>
      <c r="D56" s="40">
        <v>15244</v>
      </c>
      <c r="E56" s="14">
        <v>0.44042506999999997</v>
      </c>
      <c r="F56" s="40">
        <v>567</v>
      </c>
      <c r="G56" s="14">
        <v>3.7194963999999997E-2</v>
      </c>
      <c r="H56" s="51">
        <f t="shared" si="6"/>
        <v>0</v>
      </c>
      <c r="I56" s="37">
        <f t="shared" si="7"/>
        <v>1</v>
      </c>
      <c r="J56" s="52">
        <f t="shared" si="8"/>
        <v>1</v>
      </c>
      <c r="K56" s="51">
        <f t="shared" si="9"/>
        <v>1</v>
      </c>
      <c r="L56" s="52">
        <f t="shared" si="10"/>
        <v>0</v>
      </c>
      <c r="M56" s="38">
        <f>COUNTIFS('Project Data'!$C$4:$C$62,"Nonprofit/Public",'Project Data'!$G$4:$G$62,A56)</f>
        <v>0</v>
      </c>
      <c r="N56" s="38">
        <f>COUNTIFS('Project Data'!$C$4:$C$62,"Community Solar",'Project Data'!$G$4:$G$62,A56)</f>
        <v>0</v>
      </c>
      <c r="O56" s="41">
        <f>SUMIFS('Project Data'!$D$4:$D$62,'Project Data'!$C$4:$C$62,"Nonprofit/Public",'Project Data'!$G$4:$G$62,A56)</f>
        <v>0</v>
      </c>
      <c r="P56" s="41">
        <f>SUMIFS('Project Data'!$D$4:$D$62,'Project Data'!$C$4:$C$62,"Community Solar",'Project Data'!$G$4:$G$62,A56)</f>
        <v>0</v>
      </c>
      <c r="Q56" s="42">
        <f t="shared" si="11"/>
        <v>0</v>
      </c>
    </row>
    <row r="57" spans="1:17" x14ac:dyDescent="0.25">
      <c r="A57" s="19" t="s">
        <v>243</v>
      </c>
      <c r="B57" s="13" t="s">
        <v>41</v>
      </c>
      <c r="C57" s="40">
        <v>3798.7449951171802</v>
      </c>
      <c r="D57" s="40">
        <v>8831</v>
      </c>
      <c r="E57" s="14">
        <v>0.43016021999999998</v>
      </c>
      <c r="F57" s="40">
        <v>0</v>
      </c>
      <c r="G57" s="14">
        <v>0</v>
      </c>
      <c r="H57" s="51">
        <f t="shared" si="6"/>
        <v>0</v>
      </c>
      <c r="I57" s="37">
        <f t="shared" si="7"/>
        <v>1</v>
      </c>
      <c r="J57" s="52">
        <f t="shared" si="8"/>
        <v>1</v>
      </c>
      <c r="K57" s="51">
        <f t="shared" si="9"/>
        <v>0</v>
      </c>
      <c r="L57" s="52">
        <f t="shared" si="10"/>
        <v>0</v>
      </c>
      <c r="M57" s="38">
        <f>COUNTIFS('Project Data'!$C$4:$C$62,"Nonprofit/Public",'Project Data'!$G$4:$G$62,A57)</f>
        <v>0</v>
      </c>
      <c r="N57" s="38">
        <f>COUNTIFS('Project Data'!$C$4:$C$62,"Community Solar",'Project Data'!$G$4:$G$62,A57)</f>
        <v>0</v>
      </c>
      <c r="O57" s="41">
        <f>SUMIFS('Project Data'!$D$4:$D$62,'Project Data'!$C$4:$C$62,"Nonprofit/Public",'Project Data'!$G$4:$G$62,A57)</f>
        <v>0</v>
      </c>
      <c r="P57" s="41">
        <f>SUMIFS('Project Data'!$D$4:$D$62,'Project Data'!$C$4:$C$62,"Community Solar",'Project Data'!$G$4:$G$62,A57)</f>
        <v>0</v>
      </c>
      <c r="Q57" s="42">
        <f t="shared" si="11"/>
        <v>0</v>
      </c>
    </row>
    <row r="58" spans="1:17" x14ac:dyDescent="0.25">
      <c r="A58" s="19" t="s">
        <v>244</v>
      </c>
      <c r="B58" s="13" t="s">
        <v>42</v>
      </c>
      <c r="C58" s="40">
        <v>3796.4800567626899</v>
      </c>
      <c r="D58" s="40">
        <v>9795</v>
      </c>
      <c r="E58" s="14">
        <v>0.38759368999999999</v>
      </c>
      <c r="F58" s="40">
        <v>0</v>
      </c>
      <c r="G58" s="14">
        <v>0</v>
      </c>
      <c r="H58" s="51">
        <f t="shared" si="6"/>
        <v>0</v>
      </c>
      <c r="I58" s="37">
        <f t="shared" si="7"/>
        <v>0</v>
      </c>
      <c r="J58" s="52">
        <f t="shared" si="8"/>
        <v>1</v>
      </c>
      <c r="K58" s="51">
        <f t="shared" si="9"/>
        <v>0</v>
      </c>
      <c r="L58" s="52">
        <f t="shared" si="10"/>
        <v>0</v>
      </c>
      <c r="M58" s="38">
        <f>COUNTIFS('Project Data'!$C$4:$C$62,"Nonprofit/Public",'Project Data'!$G$4:$G$62,A58)</f>
        <v>0</v>
      </c>
      <c r="N58" s="38">
        <f>COUNTIFS('Project Data'!$C$4:$C$62,"Community Solar",'Project Data'!$G$4:$G$62,A58)</f>
        <v>0</v>
      </c>
      <c r="O58" s="41">
        <f>SUMIFS('Project Data'!$D$4:$D$62,'Project Data'!$C$4:$C$62,"Nonprofit/Public",'Project Data'!$G$4:$G$62,A58)</f>
        <v>0</v>
      </c>
      <c r="P58" s="41">
        <f>SUMIFS('Project Data'!$D$4:$D$62,'Project Data'!$C$4:$C$62,"Community Solar",'Project Data'!$G$4:$G$62,A58)</f>
        <v>0</v>
      </c>
      <c r="Q58" s="42">
        <f t="shared" si="11"/>
        <v>0</v>
      </c>
    </row>
    <row r="59" spans="1:17" x14ac:dyDescent="0.25">
      <c r="A59" s="19" t="s">
        <v>277</v>
      </c>
      <c r="B59" s="13" t="s">
        <v>43</v>
      </c>
      <c r="C59" s="40">
        <v>1934.5700073242101</v>
      </c>
      <c r="D59" s="40">
        <v>4486</v>
      </c>
      <c r="E59" s="14">
        <v>0.43124610000000002</v>
      </c>
      <c r="F59" s="40">
        <v>0</v>
      </c>
      <c r="G59" s="14">
        <v>0</v>
      </c>
      <c r="H59" s="51">
        <f t="shared" si="6"/>
        <v>0</v>
      </c>
      <c r="I59" s="37">
        <f t="shared" si="7"/>
        <v>1</v>
      </c>
      <c r="J59" s="52">
        <f t="shared" si="8"/>
        <v>1</v>
      </c>
      <c r="K59" s="51">
        <f t="shared" si="9"/>
        <v>0</v>
      </c>
      <c r="L59" s="52">
        <f t="shared" si="10"/>
        <v>0</v>
      </c>
      <c r="M59" s="38">
        <f>COUNTIFS('Project Data'!$C$4:$C$62,"Nonprofit/Public",'Project Data'!$G$4:$G$62,A59)</f>
        <v>0</v>
      </c>
      <c r="N59" s="38">
        <f>COUNTIFS('Project Data'!$C$4:$C$62,"Community Solar",'Project Data'!$G$4:$G$62,A59)</f>
        <v>0</v>
      </c>
      <c r="O59" s="41">
        <f>SUMIFS('Project Data'!$D$4:$D$62,'Project Data'!$C$4:$C$62,"Nonprofit/Public",'Project Data'!$G$4:$G$62,A59)</f>
        <v>0</v>
      </c>
      <c r="P59" s="41">
        <f>SUMIFS('Project Data'!$D$4:$D$62,'Project Data'!$C$4:$C$62,"Community Solar",'Project Data'!$G$4:$G$62,A59)</f>
        <v>0</v>
      </c>
      <c r="Q59" s="42">
        <f t="shared" si="11"/>
        <v>0</v>
      </c>
    </row>
    <row r="60" spans="1:17" x14ac:dyDescent="0.25">
      <c r="A60" s="19" t="s">
        <v>215</v>
      </c>
      <c r="B60" s="13" t="s">
        <v>46</v>
      </c>
      <c r="C60" s="40">
        <v>12610.0401000976</v>
      </c>
      <c r="D60" s="40">
        <v>39882</v>
      </c>
      <c r="E60" s="14">
        <v>0.31618374999999999</v>
      </c>
      <c r="F60" s="40">
        <v>0</v>
      </c>
      <c r="G60" s="14">
        <v>0</v>
      </c>
      <c r="H60" s="51">
        <f t="shared" si="6"/>
        <v>0</v>
      </c>
      <c r="I60" s="37">
        <f t="shared" si="7"/>
        <v>0</v>
      </c>
      <c r="J60" s="52">
        <f t="shared" si="8"/>
        <v>1</v>
      </c>
      <c r="K60" s="51">
        <f t="shared" si="9"/>
        <v>0</v>
      </c>
      <c r="L60" s="52">
        <f t="shared" si="10"/>
        <v>0</v>
      </c>
      <c r="M60" s="38">
        <f>COUNTIFS('Project Data'!$C$4:$C$62,"Nonprofit/Public",'Project Data'!$G$4:$G$62,A60)</f>
        <v>0</v>
      </c>
      <c r="N60" s="38">
        <f>COUNTIFS('Project Data'!$C$4:$C$62,"Community Solar",'Project Data'!$G$4:$G$62,A60)</f>
        <v>0</v>
      </c>
      <c r="O60" s="41">
        <f>SUMIFS('Project Data'!$D$4:$D$62,'Project Data'!$C$4:$C$62,"Nonprofit/Public",'Project Data'!$G$4:$G$62,A60)</f>
        <v>0</v>
      </c>
      <c r="P60" s="41">
        <f>SUMIFS('Project Data'!$D$4:$D$62,'Project Data'!$C$4:$C$62,"Community Solar",'Project Data'!$G$4:$G$62,A60)</f>
        <v>0</v>
      </c>
      <c r="Q60" s="42">
        <f t="shared" si="11"/>
        <v>0</v>
      </c>
    </row>
    <row r="61" spans="1:17" x14ac:dyDescent="0.25">
      <c r="A61" s="19" t="s">
        <v>199</v>
      </c>
      <c r="B61" s="13" t="s">
        <v>49</v>
      </c>
      <c r="C61" s="40">
        <v>83002.393253326401</v>
      </c>
      <c r="D61" s="40">
        <v>244523</v>
      </c>
      <c r="E61" s="14">
        <v>0.33944616</v>
      </c>
      <c r="F61" s="40">
        <v>3232</v>
      </c>
      <c r="G61" s="14">
        <v>7.2714180000000003E-2</v>
      </c>
      <c r="H61" s="51">
        <f t="shared" si="6"/>
        <v>0</v>
      </c>
      <c r="I61" s="37">
        <f t="shared" si="7"/>
        <v>0</v>
      </c>
      <c r="J61" s="52">
        <f t="shared" si="8"/>
        <v>1</v>
      </c>
      <c r="K61" s="51">
        <f t="shared" si="9"/>
        <v>1</v>
      </c>
      <c r="L61" s="52">
        <f t="shared" si="10"/>
        <v>0</v>
      </c>
      <c r="M61" s="38">
        <f>COUNTIFS('Project Data'!$C$4:$C$62,"Nonprofit/Public",'Project Data'!$G$4:$G$62,A61)</f>
        <v>0</v>
      </c>
      <c r="N61" s="38">
        <f>COUNTIFS('Project Data'!$C$4:$C$62,"Community Solar",'Project Data'!$G$4:$G$62,A61)</f>
        <v>0</v>
      </c>
      <c r="O61" s="41">
        <f>SUMIFS('Project Data'!$D$4:$D$62,'Project Data'!$C$4:$C$62,"Nonprofit/Public",'Project Data'!$G$4:$G$62,A61)</f>
        <v>0</v>
      </c>
      <c r="P61" s="41">
        <f>SUMIFS('Project Data'!$D$4:$D$62,'Project Data'!$C$4:$C$62,"Community Solar",'Project Data'!$G$4:$G$62,A61)</f>
        <v>0</v>
      </c>
      <c r="Q61" s="42">
        <f t="shared" si="11"/>
        <v>0</v>
      </c>
    </row>
    <row r="62" spans="1:17" x14ac:dyDescent="0.25">
      <c r="A62" s="19" t="s">
        <v>210</v>
      </c>
      <c r="B62" s="13" t="s">
        <v>48</v>
      </c>
      <c r="C62" s="40">
        <v>17925.009887695302</v>
      </c>
      <c r="D62" s="40">
        <v>44448</v>
      </c>
      <c r="E62" s="14">
        <v>0.40328047</v>
      </c>
      <c r="F62" s="40">
        <v>20430</v>
      </c>
      <c r="G62" s="14">
        <v>8.3550422999999999E-2</v>
      </c>
      <c r="H62" s="51">
        <f t="shared" si="6"/>
        <v>0</v>
      </c>
      <c r="I62" s="37">
        <f t="shared" si="7"/>
        <v>0</v>
      </c>
      <c r="J62" s="52">
        <f t="shared" si="8"/>
        <v>1</v>
      </c>
      <c r="K62" s="51">
        <f t="shared" si="9"/>
        <v>1</v>
      </c>
      <c r="L62" s="52">
        <f t="shared" si="10"/>
        <v>0</v>
      </c>
      <c r="M62" s="38">
        <f>COUNTIFS('Project Data'!$C$4:$C$62,"Nonprofit/Public",'Project Data'!$G$4:$G$62,A62)</f>
        <v>0</v>
      </c>
      <c r="N62" s="38">
        <f>COUNTIFS('Project Data'!$C$4:$C$62,"Community Solar",'Project Data'!$G$4:$G$62,A62)</f>
        <v>0</v>
      </c>
      <c r="O62" s="41">
        <f>SUMIFS('Project Data'!$D$4:$D$62,'Project Data'!$C$4:$C$62,"Nonprofit/Public",'Project Data'!$G$4:$G$62,A62)</f>
        <v>0</v>
      </c>
      <c r="P62" s="41">
        <f>SUMIFS('Project Data'!$D$4:$D$62,'Project Data'!$C$4:$C$62,"Community Solar",'Project Data'!$G$4:$G$62,A62)</f>
        <v>0</v>
      </c>
      <c r="Q62" s="42">
        <f t="shared" si="11"/>
        <v>0</v>
      </c>
    </row>
    <row r="63" spans="1:17" x14ac:dyDescent="0.25">
      <c r="A63" s="19" t="s">
        <v>260</v>
      </c>
      <c r="B63" s="13" t="s">
        <v>50</v>
      </c>
      <c r="C63" s="40">
        <v>2714.3300476074201</v>
      </c>
      <c r="D63" s="40">
        <v>6271</v>
      </c>
      <c r="E63" s="14">
        <v>0.43283846999999998</v>
      </c>
      <c r="F63" s="40">
        <v>0</v>
      </c>
      <c r="G63" s="14">
        <v>0</v>
      </c>
      <c r="H63" s="51">
        <f t="shared" si="6"/>
        <v>0</v>
      </c>
      <c r="I63" s="37">
        <f t="shared" si="7"/>
        <v>1</v>
      </c>
      <c r="J63" s="52">
        <f t="shared" si="8"/>
        <v>1</v>
      </c>
      <c r="K63" s="51">
        <f t="shared" si="9"/>
        <v>0</v>
      </c>
      <c r="L63" s="52">
        <f t="shared" si="10"/>
        <v>0</v>
      </c>
      <c r="M63" s="38">
        <f>COUNTIFS('Project Data'!$C$4:$C$62,"Nonprofit/Public",'Project Data'!$G$4:$G$62,A63)</f>
        <v>0</v>
      </c>
      <c r="N63" s="38">
        <f>COUNTIFS('Project Data'!$C$4:$C$62,"Community Solar",'Project Data'!$G$4:$G$62,A63)</f>
        <v>0</v>
      </c>
      <c r="O63" s="41">
        <f>SUMIFS('Project Data'!$D$4:$D$62,'Project Data'!$C$4:$C$62,"Nonprofit/Public",'Project Data'!$G$4:$G$62,A63)</f>
        <v>0</v>
      </c>
      <c r="P63" s="41">
        <f>SUMIFS('Project Data'!$D$4:$D$62,'Project Data'!$C$4:$C$62,"Community Solar",'Project Data'!$G$4:$G$62,A63)</f>
        <v>0</v>
      </c>
      <c r="Q63" s="42">
        <f t="shared" si="11"/>
        <v>0</v>
      </c>
    </row>
    <row r="64" spans="1:17" x14ac:dyDescent="0.25">
      <c r="A64" s="19" t="s">
        <v>238</v>
      </c>
      <c r="B64" s="13" t="s">
        <v>51</v>
      </c>
      <c r="C64" s="40">
        <v>4972.9500122070303</v>
      </c>
      <c r="D64" s="40">
        <v>13416</v>
      </c>
      <c r="E64" s="14">
        <v>0.37067308999999998</v>
      </c>
      <c r="F64" s="40">
        <v>0</v>
      </c>
      <c r="G64" s="14">
        <v>0</v>
      </c>
      <c r="H64" s="51">
        <f t="shared" si="6"/>
        <v>0</v>
      </c>
      <c r="I64" s="37">
        <f t="shared" si="7"/>
        <v>0</v>
      </c>
      <c r="J64" s="52">
        <f t="shared" si="8"/>
        <v>1</v>
      </c>
      <c r="K64" s="51">
        <f t="shared" si="9"/>
        <v>0</v>
      </c>
      <c r="L64" s="52">
        <f t="shared" si="10"/>
        <v>0</v>
      </c>
      <c r="M64" s="38">
        <f>COUNTIFS('Project Data'!$C$4:$C$62,"Nonprofit/Public",'Project Data'!$G$4:$G$62,A64)</f>
        <v>0</v>
      </c>
      <c r="N64" s="38">
        <f>COUNTIFS('Project Data'!$C$4:$C$62,"Community Solar",'Project Data'!$G$4:$G$62,A64)</f>
        <v>0</v>
      </c>
      <c r="O64" s="41">
        <f>SUMIFS('Project Data'!$D$4:$D$62,'Project Data'!$C$4:$C$62,"Nonprofit/Public",'Project Data'!$G$4:$G$62,A64)</f>
        <v>0</v>
      </c>
      <c r="P64" s="41">
        <f>SUMIFS('Project Data'!$D$4:$D$62,'Project Data'!$C$4:$C$62,"Community Solar",'Project Data'!$G$4:$G$62,A64)</f>
        <v>0</v>
      </c>
      <c r="Q64" s="42">
        <f t="shared" si="11"/>
        <v>0</v>
      </c>
    </row>
    <row r="65" spans="1:17" x14ac:dyDescent="0.25">
      <c r="A65" s="19" t="s">
        <v>231</v>
      </c>
      <c r="B65" s="13" t="s">
        <v>52</v>
      </c>
      <c r="C65" s="40">
        <v>6048.2800903320303</v>
      </c>
      <c r="D65" s="40">
        <v>14379</v>
      </c>
      <c r="E65" s="14">
        <v>0.42063286999999999</v>
      </c>
      <c r="F65" s="40">
        <v>0</v>
      </c>
      <c r="G65" s="14">
        <v>0</v>
      </c>
      <c r="H65" s="51">
        <f t="shared" si="6"/>
        <v>0</v>
      </c>
      <c r="I65" s="37">
        <f t="shared" si="7"/>
        <v>1</v>
      </c>
      <c r="J65" s="52">
        <f t="shared" si="8"/>
        <v>1</v>
      </c>
      <c r="K65" s="51">
        <f t="shared" si="9"/>
        <v>0</v>
      </c>
      <c r="L65" s="52">
        <f t="shared" si="10"/>
        <v>0</v>
      </c>
      <c r="M65" s="38">
        <f>COUNTIFS('Project Data'!$C$4:$C$62,"Nonprofit/Public",'Project Data'!$G$4:$G$62,A65)</f>
        <v>0</v>
      </c>
      <c r="N65" s="38">
        <f>COUNTIFS('Project Data'!$C$4:$C$62,"Community Solar",'Project Data'!$G$4:$G$62,A65)</f>
        <v>0</v>
      </c>
      <c r="O65" s="41">
        <f>SUMIFS('Project Data'!$D$4:$D$62,'Project Data'!$C$4:$C$62,"Nonprofit/Public",'Project Data'!$G$4:$G$62,A65)</f>
        <v>0</v>
      </c>
      <c r="P65" s="41">
        <f>SUMIFS('Project Data'!$D$4:$D$62,'Project Data'!$C$4:$C$62,"Community Solar",'Project Data'!$G$4:$G$62,A65)</f>
        <v>0</v>
      </c>
      <c r="Q65" s="42">
        <f t="shared" si="11"/>
        <v>0</v>
      </c>
    </row>
    <row r="66" spans="1:17" x14ac:dyDescent="0.25">
      <c r="A66" s="19" t="s">
        <v>245</v>
      </c>
      <c r="B66" s="13" t="s">
        <v>53</v>
      </c>
      <c r="C66" s="40">
        <v>3761.6399993896398</v>
      </c>
      <c r="D66" s="40">
        <v>11011</v>
      </c>
      <c r="E66" s="14">
        <v>0.34162566</v>
      </c>
      <c r="F66" s="40">
        <v>0</v>
      </c>
      <c r="G66" s="14">
        <v>0</v>
      </c>
      <c r="H66" s="51">
        <f t="shared" si="6"/>
        <v>0</v>
      </c>
      <c r="I66" s="37">
        <f t="shared" si="7"/>
        <v>0</v>
      </c>
      <c r="J66" s="52">
        <f t="shared" si="8"/>
        <v>1</v>
      </c>
      <c r="K66" s="51">
        <f t="shared" si="9"/>
        <v>0</v>
      </c>
      <c r="L66" s="52">
        <f t="shared" si="10"/>
        <v>0</v>
      </c>
      <c r="M66" s="38">
        <f>COUNTIFS('Project Data'!$C$4:$C$62,"Nonprofit/Public",'Project Data'!$G$4:$G$62,A66)</f>
        <v>0</v>
      </c>
      <c r="N66" s="38">
        <f>COUNTIFS('Project Data'!$C$4:$C$62,"Community Solar",'Project Data'!$G$4:$G$62,A66)</f>
        <v>0</v>
      </c>
      <c r="O66" s="41">
        <f>SUMIFS('Project Data'!$D$4:$D$62,'Project Data'!$C$4:$C$62,"Nonprofit/Public",'Project Data'!$G$4:$G$62,A66)</f>
        <v>0</v>
      </c>
      <c r="P66" s="41">
        <f>SUMIFS('Project Data'!$D$4:$D$62,'Project Data'!$C$4:$C$62,"Community Solar",'Project Data'!$G$4:$G$62,A66)</f>
        <v>0</v>
      </c>
      <c r="Q66" s="42">
        <f t="shared" si="11"/>
        <v>0</v>
      </c>
    </row>
    <row r="67" spans="1:17" x14ac:dyDescent="0.25">
      <c r="A67" s="19" t="s">
        <v>209</v>
      </c>
      <c r="B67" s="13" t="s">
        <v>54</v>
      </c>
      <c r="C67" s="40">
        <v>19146.190109252901</v>
      </c>
      <c r="D67" s="40">
        <v>44310</v>
      </c>
      <c r="E67" s="14">
        <v>0.43209636000000001</v>
      </c>
      <c r="F67" s="40">
        <v>3798</v>
      </c>
      <c r="G67" s="14">
        <v>8.5714288E-2</v>
      </c>
      <c r="H67" s="51">
        <f t="shared" si="6"/>
        <v>0</v>
      </c>
      <c r="I67" s="37">
        <f t="shared" si="7"/>
        <v>1</v>
      </c>
      <c r="J67" s="52">
        <f t="shared" si="8"/>
        <v>1</v>
      </c>
      <c r="K67" s="51">
        <f t="shared" si="9"/>
        <v>1</v>
      </c>
      <c r="L67" s="52">
        <f t="shared" si="10"/>
        <v>0</v>
      </c>
      <c r="M67" s="38">
        <f>COUNTIFS('Project Data'!$C$4:$C$62,"Nonprofit/Public",'Project Data'!$G$4:$G$62,A67)</f>
        <v>0</v>
      </c>
      <c r="N67" s="38">
        <f>COUNTIFS('Project Data'!$C$4:$C$62,"Community Solar",'Project Data'!$G$4:$G$62,A67)</f>
        <v>0</v>
      </c>
      <c r="O67" s="41">
        <f>SUMIFS('Project Data'!$D$4:$D$62,'Project Data'!$C$4:$C$62,"Nonprofit/Public",'Project Data'!$G$4:$G$62,A67)</f>
        <v>0</v>
      </c>
      <c r="P67" s="41">
        <f>SUMIFS('Project Data'!$D$4:$D$62,'Project Data'!$C$4:$C$62,"Community Solar",'Project Data'!$G$4:$G$62,A67)</f>
        <v>0</v>
      </c>
      <c r="Q67" s="42">
        <f t="shared" si="11"/>
        <v>0</v>
      </c>
    </row>
    <row r="68" spans="1:17" x14ac:dyDescent="0.25">
      <c r="A68" s="19" t="s">
        <v>226</v>
      </c>
      <c r="B68" s="13" t="s">
        <v>55</v>
      </c>
      <c r="C68" s="40">
        <v>7254.7399902343705</v>
      </c>
      <c r="D68" s="40">
        <v>18663</v>
      </c>
      <c r="E68" s="14">
        <v>0.38872312999999997</v>
      </c>
      <c r="F68" s="40">
        <v>0</v>
      </c>
      <c r="G68" s="14">
        <v>0</v>
      </c>
      <c r="H68" s="51">
        <f t="shared" si="6"/>
        <v>0</v>
      </c>
      <c r="I68" s="37">
        <f t="shared" si="7"/>
        <v>0</v>
      </c>
      <c r="J68" s="52">
        <f t="shared" si="8"/>
        <v>1</v>
      </c>
      <c r="K68" s="51">
        <f t="shared" si="9"/>
        <v>0</v>
      </c>
      <c r="L68" s="52">
        <f t="shared" si="10"/>
        <v>0</v>
      </c>
      <c r="M68" s="38">
        <f>COUNTIFS('Project Data'!$C$4:$C$62,"Nonprofit/Public",'Project Data'!$G$4:$G$62,A68)</f>
        <v>0</v>
      </c>
      <c r="N68" s="38">
        <f>COUNTIFS('Project Data'!$C$4:$C$62,"Community Solar",'Project Data'!$G$4:$G$62,A68)</f>
        <v>0</v>
      </c>
      <c r="O68" s="41">
        <f>SUMIFS('Project Data'!$D$4:$D$62,'Project Data'!$C$4:$C$62,"Nonprofit/Public",'Project Data'!$G$4:$G$62,A68)</f>
        <v>0</v>
      </c>
      <c r="P68" s="41">
        <f>SUMIFS('Project Data'!$D$4:$D$62,'Project Data'!$C$4:$C$62,"Community Solar",'Project Data'!$G$4:$G$62,A68)</f>
        <v>0</v>
      </c>
      <c r="Q68" s="42">
        <f t="shared" si="11"/>
        <v>0</v>
      </c>
    </row>
    <row r="69" spans="1:17" x14ac:dyDescent="0.25">
      <c r="A69" s="19" t="s">
        <v>275</v>
      </c>
      <c r="B69" s="13" t="s">
        <v>58</v>
      </c>
      <c r="C69" s="40">
        <v>2028.76000976562</v>
      </c>
      <c r="D69" s="40">
        <v>4900</v>
      </c>
      <c r="E69" s="14">
        <v>0.41403266999999999</v>
      </c>
      <c r="F69" s="40">
        <v>0</v>
      </c>
      <c r="G69" s="14">
        <v>0</v>
      </c>
      <c r="H69" s="51">
        <f t="shared" ref="H69:H100" si="12">IF(E69&gt;0.5,1,0)</f>
        <v>0</v>
      </c>
      <c r="I69" s="37">
        <f t="shared" ref="I69:I100" si="13">IF(E69&gt;0.42,1,0)</f>
        <v>0</v>
      </c>
      <c r="J69" s="52">
        <f t="shared" ref="J69:J100" si="14">IF(E69&gt;0.25,1,0)</f>
        <v>1</v>
      </c>
      <c r="K69" s="51">
        <f t="shared" ref="K69:K100" si="15">IF(G69&gt;0,1,0)</f>
        <v>0</v>
      </c>
      <c r="L69" s="52">
        <f t="shared" ref="L69:L100" si="16">IF(G69&gt;0.1,1,0)</f>
        <v>0</v>
      </c>
      <c r="M69" s="38">
        <f>COUNTIFS('Project Data'!$C$4:$C$62,"Nonprofit/Public",'Project Data'!$G$4:$G$62,A69)</f>
        <v>0</v>
      </c>
      <c r="N69" s="38">
        <f>COUNTIFS('Project Data'!$C$4:$C$62,"Community Solar",'Project Data'!$G$4:$G$62,A69)</f>
        <v>0</v>
      </c>
      <c r="O69" s="41">
        <f>SUMIFS('Project Data'!$D$4:$D$62,'Project Data'!$C$4:$C$62,"Nonprofit/Public",'Project Data'!$G$4:$G$62,A69)</f>
        <v>0</v>
      </c>
      <c r="P69" s="41">
        <f>SUMIFS('Project Data'!$D$4:$D$62,'Project Data'!$C$4:$C$62,"Community Solar",'Project Data'!$G$4:$G$62,A69)</f>
        <v>0</v>
      </c>
      <c r="Q69" s="42">
        <f t="shared" ref="Q69:Q100" si="17">IF(M69&gt;0,1,IF(N69&gt;0,1,0))</f>
        <v>0</v>
      </c>
    </row>
    <row r="70" spans="1:17" x14ac:dyDescent="0.25">
      <c r="A70" s="19" t="s">
        <v>263</v>
      </c>
      <c r="B70" s="13" t="s">
        <v>59</v>
      </c>
      <c r="C70" s="40">
        <v>2579.1200256347602</v>
      </c>
      <c r="D70" s="40">
        <v>6034</v>
      </c>
      <c r="E70" s="14">
        <v>0.42743123</v>
      </c>
      <c r="F70" s="40">
        <v>0</v>
      </c>
      <c r="G70" s="14">
        <v>0</v>
      </c>
      <c r="H70" s="51">
        <f t="shared" si="12"/>
        <v>0</v>
      </c>
      <c r="I70" s="37">
        <f t="shared" si="13"/>
        <v>1</v>
      </c>
      <c r="J70" s="52">
        <f t="shared" si="14"/>
        <v>1</v>
      </c>
      <c r="K70" s="51">
        <f t="shared" si="15"/>
        <v>0</v>
      </c>
      <c r="L70" s="52">
        <f t="shared" si="16"/>
        <v>0</v>
      </c>
      <c r="M70" s="38">
        <f>COUNTIFS('Project Data'!$C$4:$C$62,"Nonprofit/Public",'Project Data'!$G$4:$G$62,A70)</f>
        <v>0</v>
      </c>
      <c r="N70" s="38">
        <f>COUNTIFS('Project Data'!$C$4:$C$62,"Community Solar",'Project Data'!$G$4:$G$62,A70)</f>
        <v>0</v>
      </c>
      <c r="O70" s="41">
        <f>SUMIFS('Project Data'!$D$4:$D$62,'Project Data'!$C$4:$C$62,"Nonprofit/Public",'Project Data'!$G$4:$G$62,A70)</f>
        <v>0</v>
      </c>
      <c r="P70" s="41">
        <f>SUMIFS('Project Data'!$D$4:$D$62,'Project Data'!$C$4:$C$62,"Community Solar",'Project Data'!$G$4:$G$62,A70)</f>
        <v>0</v>
      </c>
      <c r="Q70" s="42">
        <f t="shared" si="17"/>
        <v>0</v>
      </c>
    </row>
    <row r="71" spans="1:17" x14ac:dyDescent="0.25">
      <c r="A71" s="19" t="s">
        <v>255</v>
      </c>
      <c r="B71" s="13" t="s">
        <v>60</v>
      </c>
      <c r="C71" s="40">
        <v>2937.6000061035102</v>
      </c>
      <c r="D71" s="40">
        <v>6084</v>
      </c>
      <c r="E71" s="14">
        <v>0.48284023999999998</v>
      </c>
      <c r="F71" s="40">
        <v>0</v>
      </c>
      <c r="G71" s="14">
        <v>0</v>
      </c>
      <c r="H71" s="51">
        <f t="shared" si="12"/>
        <v>0</v>
      </c>
      <c r="I71" s="37">
        <f t="shared" si="13"/>
        <v>1</v>
      </c>
      <c r="J71" s="52">
        <f t="shared" si="14"/>
        <v>1</v>
      </c>
      <c r="K71" s="51">
        <f t="shared" si="15"/>
        <v>0</v>
      </c>
      <c r="L71" s="52">
        <f t="shared" si="16"/>
        <v>0</v>
      </c>
      <c r="M71" s="38">
        <f>COUNTIFS('Project Data'!$C$4:$C$62,"Nonprofit/Public",'Project Data'!$G$4:$G$62,A71)</f>
        <v>0</v>
      </c>
      <c r="N71" s="38">
        <f>COUNTIFS('Project Data'!$C$4:$C$62,"Community Solar",'Project Data'!$G$4:$G$62,A71)</f>
        <v>0</v>
      </c>
      <c r="O71" s="41">
        <f>SUMIFS('Project Data'!$D$4:$D$62,'Project Data'!$C$4:$C$62,"Nonprofit/Public",'Project Data'!$G$4:$G$62,A71)</f>
        <v>0</v>
      </c>
      <c r="P71" s="41">
        <f>SUMIFS('Project Data'!$D$4:$D$62,'Project Data'!$C$4:$C$62,"Community Solar",'Project Data'!$G$4:$G$62,A71)</f>
        <v>0</v>
      </c>
      <c r="Q71" s="42">
        <f t="shared" si="17"/>
        <v>0</v>
      </c>
    </row>
    <row r="72" spans="1:17" x14ac:dyDescent="0.25">
      <c r="A72" s="19" t="s">
        <v>234</v>
      </c>
      <c r="B72" s="13" t="s">
        <v>61</v>
      </c>
      <c r="C72" s="40">
        <v>5441.1700286865198</v>
      </c>
      <c r="D72" s="40">
        <v>11481</v>
      </c>
      <c r="E72" s="14">
        <v>0.47392824</v>
      </c>
      <c r="F72" s="40">
        <v>0</v>
      </c>
      <c r="G72" s="14">
        <v>0</v>
      </c>
      <c r="H72" s="51">
        <f t="shared" si="12"/>
        <v>0</v>
      </c>
      <c r="I72" s="37">
        <f t="shared" si="13"/>
        <v>1</v>
      </c>
      <c r="J72" s="52">
        <f t="shared" si="14"/>
        <v>1</v>
      </c>
      <c r="K72" s="51">
        <f t="shared" si="15"/>
        <v>0</v>
      </c>
      <c r="L72" s="52">
        <f t="shared" si="16"/>
        <v>0</v>
      </c>
      <c r="M72" s="38">
        <f>COUNTIFS('Project Data'!$C$4:$C$62,"Nonprofit/Public",'Project Data'!$G$4:$G$62,A72)</f>
        <v>0</v>
      </c>
      <c r="N72" s="38">
        <f>COUNTIFS('Project Data'!$C$4:$C$62,"Community Solar",'Project Data'!$G$4:$G$62,A72)</f>
        <v>0</v>
      </c>
      <c r="O72" s="41">
        <f>SUMIFS('Project Data'!$D$4:$D$62,'Project Data'!$C$4:$C$62,"Nonprofit/Public",'Project Data'!$G$4:$G$62,A72)</f>
        <v>0</v>
      </c>
      <c r="P72" s="41">
        <f>SUMIFS('Project Data'!$D$4:$D$62,'Project Data'!$C$4:$C$62,"Community Solar",'Project Data'!$G$4:$G$62,A72)</f>
        <v>0</v>
      </c>
      <c r="Q72" s="42">
        <f t="shared" si="17"/>
        <v>0</v>
      </c>
    </row>
    <row r="73" spans="1:17" x14ac:dyDescent="0.25">
      <c r="A73" s="19" t="s">
        <v>205</v>
      </c>
      <c r="B73" s="13" t="s">
        <v>62</v>
      </c>
      <c r="C73" s="40">
        <v>36555.830108642498</v>
      </c>
      <c r="D73" s="40">
        <v>110860</v>
      </c>
      <c r="E73" s="14">
        <v>0.32974771000000003</v>
      </c>
      <c r="F73" s="40">
        <v>0</v>
      </c>
      <c r="G73" s="14">
        <v>0</v>
      </c>
      <c r="H73" s="51">
        <f t="shared" si="12"/>
        <v>0</v>
      </c>
      <c r="I73" s="37">
        <f t="shared" si="13"/>
        <v>0</v>
      </c>
      <c r="J73" s="52">
        <f t="shared" si="14"/>
        <v>1</v>
      </c>
      <c r="K73" s="51">
        <f t="shared" si="15"/>
        <v>0</v>
      </c>
      <c r="L73" s="52">
        <f t="shared" si="16"/>
        <v>0</v>
      </c>
      <c r="M73" s="38">
        <f>COUNTIFS('Project Data'!$C$4:$C$62,"Nonprofit/Public",'Project Data'!$G$4:$G$62,A73)</f>
        <v>0</v>
      </c>
      <c r="N73" s="38">
        <f>COUNTIFS('Project Data'!$C$4:$C$62,"Community Solar",'Project Data'!$G$4:$G$62,A73)</f>
        <v>0</v>
      </c>
      <c r="O73" s="41">
        <f>SUMIFS('Project Data'!$D$4:$D$62,'Project Data'!$C$4:$C$62,"Nonprofit/Public",'Project Data'!$G$4:$G$62,A73)</f>
        <v>0</v>
      </c>
      <c r="P73" s="41">
        <f>SUMIFS('Project Data'!$D$4:$D$62,'Project Data'!$C$4:$C$62,"Community Solar",'Project Data'!$G$4:$G$62,A73)</f>
        <v>0</v>
      </c>
      <c r="Q73" s="42">
        <f t="shared" si="17"/>
        <v>0</v>
      </c>
    </row>
    <row r="74" spans="1:17" x14ac:dyDescent="0.25">
      <c r="A74" s="19" t="s">
        <v>276</v>
      </c>
      <c r="B74" s="13" t="s">
        <v>64</v>
      </c>
      <c r="C74" s="40">
        <v>1982.6999816894499</v>
      </c>
      <c r="D74" s="40">
        <v>5230</v>
      </c>
      <c r="E74" s="14">
        <v>0.37910134000000001</v>
      </c>
      <c r="F74" s="40">
        <v>0</v>
      </c>
      <c r="G74" s="14">
        <v>0</v>
      </c>
      <c r="H74" s="51">
        <f t="shared" si="12"/>
        <v>0</v>
      </c>
      <c r="I74" s="37">
        <f t="shared" si="13"/>
        <v>0</v>
      </c>
      <c r="J74" s="52">
        <f t="shared" si="14"/>
        <v>1</v>
      </c>
      <c r="K74" s="51">
        <f t="shared" si="15"/>
        <v>0</v>
      </c>
      <c r="L74" s="52">
        <f t="shared" si="16"/>
        <v>0</v>
      </c>
      <c r="M74" s="38">
        <f>COUNTIFS('Project Data'!$C$4:$C$62,"Nonprofit/Public",'Project Data'!$G$4:$G$62,A74)</f>
        <v>0</v>
      </c>
      <c r="N74" s="38">
        <f>COUNTIFS('Project Data'!$C$4:$C$62,"Community Solar",'Project Data'!$G$4:$G$62,A74)</f>
        <v>0</v>
      </c>
      <c r="O74" s="41">
        <f>SUMIFS('Project Data'!$D$4:$D$62,'Project Data'!$C$4:$C$62,"Nonprofit/Public",'Project Data'!$G$4:$G$62,A74)</f>
        <v>0</v>
      </c>
      <c r="P74" s="41">
        <f>SUMIFS('Project Data'!$D$4:$D$62,'Project Data'!$C$4:$C$62,"Community Solar",'Project Data'!$G$4:$G$62,A74)</f>
        <v>0</v>
      </c>
      <c r="Q74" s="42">
        <f t="shared" si="17"/>
        <v>0</v>
      </c>
    </row>
    <row r="75" spans="1:17" x14ac:dyDescent="0.25">
      <c r="A75" s="19" t="s">
        <v>266</v>
      </c>
      <c r="B75" s="13" t="s">
        <v>65</v>
      </c>
      <c r="C75" s="40">
        <v>2466.7000732421802</v>
      </c>
      <c r="D75" s="40">
        <v>6620</v>
      </c>
      <c r="E75" s="14">
        <v>0.37261330999999998</v>
      </c>
      <c r="F75" s="40">
        <v>0</v>
      </c>
      <c r="G75" s="14">
        <v>0</v>
      </c>
      <c r="H75" s="51">
        <f t="shared" si="12"/>
        <v>0</v>
      </c>
      <c r="I75" s="37">
        <f t="shared" si="13"/>
        <v>0</v>
      </c>
      <c r="J75" s="52">
        <f t="shared" si="14"/>
        <v>1</v>
      </c>
      <c r="K75" s="51">
        <f t="shared" si="15"/>
        <v>0</v>
      </c>
      <c r="L75" s="52">
        <f t="shared" si="16"/>
        <v>0</v>
      </c>
      <c r="M75" s="38">
        <f>COUNTIFS('Project Data'!$C$4:$C$62,"Nonprofit/Public",'Project Data'!$G$4:$G$62,A75)</f>
        <v>0</v>
      </c>
      <c r="N75" s="38">
        <f>COUNTIFS('Project Data'!$C$4:$C$62,"Community Solar",'Project Data'!$G$4:$G$62,A75)</f>
        <v>0</v>
      </c>
      <c r="O75" s="41">
        <f>SUMIFS('Project Data'!$D$4:$D$62,'Project Data'!$C$4:$C$62,"Nonprofit/Public",'Project Data'!$G$4:$G$62,A75)</f>
        <v>0</v>
      </c>
      <c r="P75" s="41">
        <f>SUMIFS('Project Data'!$D$4:$D$62,'Project Data'!$C$4:$C$62,"Community Solar",'Project Data'!$G$4:$G$62,A75)</f>
        <v>0</v>
      </c>
      <c r="Q75" s="42">
        <f t="shared" si="17"/>
        <v>0</v>
      </c>
    </row>
    <row r="76" spans="1:17" x14ac:dyDescent="0.25">
      <c r="A76" s="19" t="s">
        <v>242</v>
      </c>
      <c r="B76" s="13" t="s">
        <v>66</v>
      </c>
      <c r="C76" s="40">
        <v>4556.6900024413999</v>
      </c>
      <c r="D76" s="40">
        <v>13227</v>
      </c>
      <c r="E76" s="14">
        <v>0.34449913999999998</v>
      </c>
      <c r="F76" s="40">
        <v>0</v>
      </c>
      <c r="G76" s="14">
        <v>0</v>
      </c>
      <c r="H76" s="51">
        <f t="shared" si="12"/>
        <v>0</v>
      </c>
      <c r="I76" s="37">
        <f t="shared" si="13"/>
        <v>0</v>
      </c>
      <c r="J76" s="52">
        <f t="shared" si="14"/>
        <v>1</v>
      </c>
      <c r="K76" s="51">
        <f t="shared" si="15"/>
        <v>0</v>
      </c>
      <c r="L76" s="52">
        <f t="shared" si="16"/>
        <v>0</v>
      </c>
      <c r="M76" s="38">
        <f>COUNTIFS('Project Data'!$C$4:$C$62,"Nonprofit/Public",'Project Data'!$G$4:$G$62,A76)</f>
        <v>0</v>
      </c>
      <c r="N76" s="38">
        <f>COUNTIFS('Project Data'!$C$4:$C$62,"Community Solar",'Project Data'!$G$4:$G$62,A76)</f>
        <v>0</v>
      </c>
      <c r="O76" s="41">
        <f>SUMIFS('Project Data'!$D$4:$D$62,'Project Data'!$C$4:$C$62,"Nonprofit/Public",'Project Data'!$G$4:$G$62,A76)</f>
        <v>0</v>
      </c>
      <c r="P76" s="41">
        <f>SUMIFS('Project Data'!$D$4:$D$62,'Project Data'!$C$4:$C$62,"Community Solar",'Project Data'!$G$4:$G$62,A76)</f>
        <v>0</v>
      </c>
      <c r="Q76" s="42">
        <f t="shared" si="17"/>
        <v>0</v>
      </c>
    </row>
    <row r="77" spans="1:17" x14ac:dyDescent="0.25">
      <c r="A77" s="19" t="s">
        <v>161</v>
      </c>
      <c r="B77" s="13" t="s">
        <v>67</v>
      </c>
      <c r="C77" s="40">
        <v>4603.9100646972602</v>
      </c>
      <c r="D77" s="40">
        <v>11234</v>
      </c>
      <c r="E77" s="14">
        <v>0.4098193</v>
      </c>
      <c r="F77" s="40">
        <v>0</v>
      </c>
      <c r="G77" s="14">
        <v>0</v>
      </c>
      <c r="H77" s="51">
        <f t="shared" si="12"/>
        <v>0</v>
      </c>
      <c r="I77" s="37">
        <f t="shared" si="13"/>
        <v>0</v>
      </c>
      <c r="J77" s="52">
        <f t="shared" si="14"/>
        <v>1</v>
      </c>
      <c r="K77" s="51">
        <f t="shared" si="15"/>
        <v>0</v>
      </c>
      <c r="L77" s="52">
        <f t="shared" si="16"/>
        <v>0</v>
      </c>
      <c r="M77" s="38">
        <f>COUNTIFS('Project Data'!$C$4:$C$62,"Nonprofit/Public",'Project Data'!$G$4:$G$62,A77)</f>
        <v>0</v>
      </c>
      <c r="N77" s="38">
        <f>COUNTIFS('Project Data'!$C$4:$C$62,"Community Solar",'Project Data'!$G$4:$G$62,A77)</f>
        <v>0</v>
      </c>
      <c r="O77" s="41">
        <f>SUMIFS('Project Data'!$D$4:$D$62,'Project Data'!$C$4:$C$62,"Nonprofit/Public",'Project Data'!$G$4:$G$62,A77)</f>
        <v>0</v>
      </c>
      <c r="P77" s="41">
        <f>SUMIFS('Project Data'!$D$4:$D$62,'Project Data'!$C$4:$C$62,"Community Solar",'Project Data'!$G$4:$G$62,A77)</f>
        <v>0</v>
      </c>
      <c r="Q77" s="42">
        <f t="shared" si="17"/>
        <v>0</v>
      </c>
    </row>
    <row r="78" spans="1:17" x14ac:dyDescent="0.25">
      <c r="A78" s="19" t="s">
        <v>230</v>
      </c>
      <c r="B78" s="13" t="s">
        <v>68</v>
      </c>
      <c r="C78" s="40">
        <v>6119.0000305175699</v>
      </c>
      <c r="D78" s="40">
        <v>13894</v>
      </c>
      <c r="E78" s="14">
        <v>0.44040594</v>
      </c>
      <c r="F78" s="40">
        <v>0</v>
      </c>
      <c r="G78" s="14">
        <v>0</v>
      </c>
      <c r="H78" s="51">
        <f t="shared" si="12"/>
        <v>0</v>
      </c>
      <c r="I78" s="37">
        <f t="shared" si="13"/>
        <v>1</v>
      </c>
      <c r="J78" s="52">
        <f t="shared" si="14"/>
        <v>1</v>
      </c>
      <c r="K78" s="51">
        <f t="shared" si="15"/>
        <v>0</v>
      </c>
      <c r="L78" s="52">
        <f t="shared" si="16"/>
        <v>0</v>
      </c>
      <c r="M78" s="38">
        <f>COUNTIFS('Project Data'!$C$4:$C$62,"Nonprofit/Public",'Project Data'!$G$4:$G$62,A78)</f>
        <v>0</v>
      </c>
      <c r="N78" s="38">
        <f>COUNTIFS('Project Data'!$C$4:$C$62,"Community Solar",'Project Data'!$G$4:$G$62,A78)</f>
        <v>0</v>
      </c>
      <c r="O78" s="41">
        <f>SUMIFS('Project Data'!$D$4:$D$62,'Project Data'!$C$4:$C$62,"Nonprofit/Public",'Project Data'!$G$4:$G$62,A78)</f>
        <v>0</v>
      </c>
      <c r="P78" s="41">
        <f>SUMIFS('Project Data'!$D$4:$D$62,'Project Data'!$C$4:$C$62,"Community Solar",'Project Data'!$G$4:$G$62,A78)</f>
        <v>0</v>
      </c>
      <c r="Q78" s="42">
        <f t="shared" si="17"/>
        <v>0</v>
      </c>
    </row>
    <row r="79" spans="1:17" x14ac:dyDescent="0.25">
      <c r="A79" s="19" t="s">
        <v>273</v>
      </c>
      <c r="B79" s="13" t="s">
        <v>69</v>
      </c>
      <c r="C79" s="40">
        <v>2128.5400085449201</v>
      </c>
      <c r="D79" s="40">
        <v>5856</v>
      </c>
      <c r="E79" s="14">
        <v>0.36348017999999999</v>
      </c>
      <c r="F79" s="40">
        <v>0</v>
      </c>
      <c r="G79" s="14">
        <v>0</v>
      </c>
      <c r="H79" s="51">
        <f t="shared" si="12"/>
        <v>0</v>
      </c>
      <c r="I79" s="37">
        <f t="shared" si="13"/>
        <v>0</v>
      </c>
      <c r="J79" s="52">
        <f t="shared" si="14"/>
        <v>1</v>
      </c>
      <c r="K79" s="51">
        <f t="shared" si="15"/>
        <v>0</v>
      </c>
      <c r="L79" s="52">
        <f t="shared" si="16"/>
        <v>0</v>
      </c>
      <c r="M79" s="38">
        <f>COUNTIFS('Project Data'!$C$4:$C$62,"Nonprofit/Public",'Project Data'!$G$4:$G$62,A79)</f>
        <v>0</v>
      </c>
      <c r="N79" s="38">
        <f>COUNTIFS('Project Data'!$C$4:$C$62,"Community Solar",'Project Data'!$G$4:$G$62,A79)</f>
        <v>0</v>
      </c>
      <c r="O79" s="41">
        <f>SUMIFS('Project Data'!$D$4:$D$62,'Project Data'!$C$4:$C$62,"Nonprofit/Public",'Project Data'!$G$4:$G$62,A79)</f>
        <v>0</v>
      </c>
      <c r="P79" s="41">
        <f>SUMIFS('Project Data'!$D$4:$D$62,'Project Data'!$C$4:$C$62,"Community Solar",'Project Data'!$G$4:$G$62,A79)</f>
        <v>0</v>
      </c>
      <c r="Q79" s="42">
        <f t="shared" si="17"/>
        <v>0</v>
      </c>
    </row>
    <row r="80" spans="1:17" x14ac:dyDescent="0.25">
      <c r="A80" s="19" t="s">
        <v>221</v>
      </c>
      <c r="B80" s="13" t="s">
        <v>70</v>
      </c>
      <c r="C80" s="40">
        <v>8772.5699462890607</v>
      </c>
      <c r="D80" s="40">
        <v>20830</v>
      </c>
      <c r="E80" s="14">
        <v>0.42115074000000002</v>
      </c>
      <c r="F80" s="40">
        <v>0</v>
      </c>
      <c r="G80" s="14">
        <v>0</v>
      </c>
      <c r="H80" s="51">
        <f t="shared" si="12"/>
        <v>0</v>
      </c>
      <c r="I80" s="37">
        <f t="shared" si="13"/>
        <v>1</v>
      </c>
      <c r="J80" s="52">
        <f t="shared" si="14"/>
        <v>1</v>
      </c>
      <c r="K80" s="51">
        <f t="shared" si="15"/>
        <v>0</v>
      </c>
      <c r="L80" s="52">
        <f t="shared" si="16"/>
        <v>0</v>
      </c>
      <c r="M80" s="38">
        <f>COUNTIFS('Project Data'!$C$4:$C$62,"Nonprofit/Public",'Project Data'!$G$4:$G$62,A80)</f>
        <v>0</v>
      </c>
      <c r="N80" s="38">
        <f>COUNTIFS('Project Data'!$C$4:$C$62,"Community Solar",'Project Data'!$G$4:$G$62,A80)</f>
        <v>0</v>
      </c>
      <c r="O80" s="41">
        <f>SUMIFS('Project Data'!$D$4:$D$62,'Project Data'!$C$4:$C$62,"Nonprofit/Public",'Project Data'!$G$4:$G$62,A80)</f>
        <v>0</v>
      </c>
      <c r="P80" s="41">
        <f>SUMIFS('Project Data'!$D$4:$D$62,'Project Data'!$C$4:$C$62,"Community Solar",'Project Data'!$G$4:$G$62,A80)</f>
        <v>0</v>
      </c>
      <c r="Q80" s="42">
        <f t="shared" si="17"/>
        <v>0</v>
      </c>
    </row>
    <row r="81" spans="1:17" x14ac:dyDescent="0.25">
      <c r="A81" s="19" t="s">
        <v>248</v>
      </c>
      <c r="B81" s="13" t="s">
        <v>72</v>
      </c>
      <c r="C81" s="40">
        <v>3548.0800170898401</v>
      </c>
      <c r="D81" s="40">
        <v>8223</v>
      </c>
      <c r="E81" s="14">
        <v>0.43148242999999997</v>
      </c>
      <c r="F81" s="40">
        <v>0</v>
      </c>
      <c r="G81" s="14">
        <v>0</v>
      </c>
      <c r="H81" s="51">
        <f t="shared" si="12"/>
        <v>0</v>
      </c>
      <c r="I81" s="37">
        <f t="shared" si="13"/>
        <v>1</v>
      </c>
      <c r="J81" s="52">
        <f t="shared" si="14"/>
        <v>1</v>
      </c>
      <c r="K81" s="51">
        <f t="shared" si="15"/>
        <v>0</v>
      </c>
      <c r="L81" s="52">
        <f t="shared" si="16"/>
        <v>0</v>
      </c>
      <c r="M81" s="38">
        <f>COUNTIFS('Project Data'!$C$4:$C$62,"Nonprofit/Public",'Project Data'!$G$4:$G$62,A81)</f>
        <v>0</v>
      </c>
      <c r="N81" s="38">
        <f>COUNTIFS('Project Data'!$C$4:$C$62,"Community Solar",'Project Data'!$G$4:$G$62,A81)</f>
        <v>0</v>
      </c>
      <c r="O81" s="41">
        <f>SUMIFS('Project Data'!$D$4:$D$62,'Project Data'!$C$4:$C$62,"Nonprofit/Public",'Project Data'!$G$4:$G$62,A81)</f>
        <v>0</v>
      </c>
      <c r="P81" s="41">
        <f>SUMIFS('Project Data'!$D$4:$D$62,'Project Data'!$C$4:$C$62,"Community Solar",'Project Data'!$G$4:$G$62,A81)</f>
        <v>0</v>
      </c>
      <c r="Q81" s="42">
        <f t="shared" si="17"/>
        <v>0</v>
      </c>
    </row>
    <row r="82" spans="1:17" x14ac:dyDescent="0.25">
      <c r="A82" s="19" t="s">
        <v>268</v>
      </c>
      <c r="B82" s="13" t="s">
        <v>73</v>
      </c>
      <c r="C82" s="40">
        <v>2384.0550537109302</v>
      </c>
      <c r="D82" s="40">
        <v>6676</v>
      </c>
      <c r="E82" s="14">
        <v>0.35710828999999999</v>
      </c>
      <c r="F82" s="40">
        <v>0</v>
      </c>
      <c r="G82" s="14">
        <v>0</v>
      </c>
      <c r="H82" s="51">
        <f t="shared" si="12"/>
        <v>0</v>
      </c>
      <c r="I82" s="37">
        <f t="shared" si="13"/>
        <v>0</v>
      </c>
      <c r="J82" s="52">
        <f t="shared" si="14"/>
        <v>1</v>
      </c>
      <c r="K82" s="51">
        <f t="shared" si="15"/>
        <v>0</v>
      </c>
      <c r="L82" s="52">
        <f t="shared" si="16"/>
        <v>0</v>
      </c>
      <c r="M82" s="38">
        <f>COUNTIFS('Project Data'!$C$4:$C$62,"Nonprofit/Public",'Project Data'!$G$4:$G$62,A82)</f>
        <v>0</v>
      </c>
      <c r="N82" s="38">
        <f>COUNTIFS('Project Data'!$C$4:$C$62,"Community Solar",'Project Data'!$G$4:$G$62,A82)</f>
        <v>0</v>
      </c>
      <c r="O82" s="41">
        <f>SUMIFS('Project Data'!$D$4:$D$62,'Project Data'!$C$4:$C$62,"Nonprofit/Public",'Project Data'!$G$4:$G$62,A82)</f>
        <v>0</v>
      </c>
      <c r="P82" s="41">
        <f>SUMIFS('Project Data'!$D$4:$D$62,'Project Data'!$C$4:$C$62,"Community Solar",'Project Data'!$G$4:$G$62,A82)</f>
        <v>0</v>
      </c>
      <c r="Q82" s="42">
        <f t="shared" si="17"/>
        <v>0</v>
      </c>
    </row>
    <row r="83" spans="1:17" x14ac:dyDescent="0.25">
      <c r="A83" s="19" t="s">
        <v>252</v>
      </c>
      <c r="B83" s="13" t="s">
        <v>74</v>
      </c>
      <c r="C83" s="40">
        <v>3120.9299926757799</v>
      </c>
      <c r="D83" s="40">
        <v>6629</v>
      </c>
      <c r="E83" s="14">
        <v>0.47079950999999998</v>
      </c>
      <c r="F83" s="40">
        <v>0</v>
      </c>
      <c r="G83" s="14">
        <v>0</v>
      </c>
      <c r="H83" s="51">
        <f t="shared" si="12"/>
        <v>0</v>
      </c>
      <c r="I83" s="37">
        <f t="shared" si="13"/>
        <v>1</v>
      </c>
      <c r="J83" s="52">
        <f t="shared" si="14"/>
        <v>1</v>
      </c>
      <c r="K83" s="51">
        <f t="shared" si="15"/>
        <v>0</v>
      </c>
      <c r="L83" s="52">
        <f t="shared" si="16"/>
        <v>0</v>
      </c>
      <c r="M83" s="38">
        <f>COUNTIFS('Project Data'!$C$4:$C$62,"Nonprofit/Public",'Project Data'!$G$4:$G$62,A83)</f>
        <v>0</v>
      </c>
      <c r="N83" s="38">
        <f>COUNTIFS('Project Data'!$C$4:$C$62,"Community Solar",'Project Data'!$G$4:$G$62,A83)</f>
        <v>0</v>
      </c>
      <c r="O83" s="41">
        <f>SUMIFS('Project Data'!$D$4:$D$62,'Project Data'!$C$4:$C$62,"Nonprofit/Public",'Project Data'!$G$4:$G$62,A83)</f>
        <v>0</v>
      </c>
      <c r="P83" s="41">
        <f>SUMIFS('Project Data'!$D$4:$D$62,'Project Data'!$C$4:$C$62,"Community Solar",'Project Data'!$G$4:$G$62,A83)</f>
        <v>0</v>
      </c>
      <c r="Q83" s="42">
        <f t="shared" si="17"/>
        <v>0</v>
      </c>
    </row>
    <row r="84" spans="1:17" x14ac:dyDescent="0.25">
      <c r="A84" s="19" t="s">
        <v>291</v>
      </c>
      <c r="B84" s="13" t="s">
        <v>75</v>
      </c>
      <c r="C84" s="40">
        <v>821.85000610351506</v>
      </c>
      <c r="D84" s="40">
        <v>1639</v>
      </c>
      <c r="E84" s="14">
        <v>0.50143378999999999</v>
      </c>
      <c r="F84" s="40">
        <v>0</v>
      </c>
      <c r="G84" s="14">
        <v>0</v>
      </c>
      <c r="H84" s="51">
        <f t="shared" si="12"/>
        <v>1</v>
      </c>
      <c r="I84" s="37">
        <f t="shared" si="13"/>
        <v>1</v>
      </c>
      <c r="J84" s="52">
        <f t="shared" si="14"/>
        <v>1</v>
      </c>
      <c r="K84" s="51">
        <f t="shared" si="15"/>
        <v>0</v>
      </c>
      <c r="L84" s="52">
        <f t="shared" si="16"/>
        <v>0</v>
      </c>
      <c r="M84" s="38">
        <f>COUNTIFS('Project Data'!$C$4:$C$62,"Nonprofit/Public",'Project Data'!$G$4:$G$62,A84)</f>
        <v>0</v>
      </c>
      <c r="N84" s="38">
        <f>COUNTIFS('Project Data'!$C$4:$C$62,"Community Solar",'Project Data'!$G$4:$G$62,A84)</f>
        <v>0</v>
      </c>
      <c r="O84" s="41">
        <f>SUMIFS('Project Data'!$D$4:$D$62,'Project Data'!$C$4:$C$62,"Nonprofit/Public",'Project Data'!$G$4:$G$62,A84)</f>
        <v>0</v>
      </c>
      <c r="P84" s="41">
        <f>SUMIFS('Project Data'!$D$4:$D$62,'Project Data'!$C$4:$C$62,"Community Solar",'Project Data'!$G$4:$G$62,A84)</f>
        <v>0</v>
      </c>
      <c r="Q84" s="42">
        <f t="shared" si="17"/>
        <v>0</v>
      </c>
    </row>
    <row r="85" spans="1:17" x14ac:dyDescent="0.25">
      <c r="A85" s="19" t="s">
        <v>282</v>
      </c>
      <c r="B85" s="13" t="s">
        <v>76</v>
      </c>
      <c r="C85" s="40">
        <v>1278.4500122070301</v>
      </c>
      <c r="D85" s="40">
        <v>2246</v>
      </c>
      <c r="E85" s="14">
        <v>0.56921195999999996</v>
      </c>
      <c r="F85" s="40">
        <v>0</v>
      </c>
      <c r="G85" s="14">
        <v>0</v>
      </c>
      <c r="H85" s="51">
        <f t="shared" si="12"/>
        <v>1</v>
      </c>
      <c r="I85" s="37">
        <f t="shared" si="13"/>
        <v>1</v>
      </c>
      <c r="J85" s="52">
        <f t="shared" si="14"/>
        <v>1</v>
      </c>
      <c r="K85" s="51">
        <f t="shared" si="15"/>
        <v>0</v>
      </c>
      <c r="L85" s="52">
        <f t="shared" si="16"/>
        <v>0</v>
      </c>
      <c r="M85" s="38">
        <f>COUNTIFS('Project Data'!$C$4:$C$62,"Nonprofit/Public",'Project Data'!$G$4:$G$62,A85)</f>
        <v>0</v>
      </c>
      <c r="N85" s="38">
        <f>COUNTIFS('Project Data'!$C$4:$C$62,"Community Solar",'Project Data'!$G$4:$G$62,A85)</f>
        <v>0</v>
      </c>
      <c r="O85" s="41">
        <f>SUMIFS('Project Data'!$D$4:$D$62,'Project Data'!$C$4:$C$62,"Nonprofit/Public",'Project Data'!$G$4:$G$62,A85)</f>
        <v>0</v>
      </c>
      <c r="P85" s="41">
        <f>SUMIFS('Project Data'!$D$4:$D$62,'Project Data'!$C$4:$C$62,"Community Solar",'Project Data'!$G$4:$G$62,A85)</f>
        <v>0</v>
      </c>
      <c r="Q85" s="42">
        <f t="shared" si="17"/>
        <v>0</v>
      </c>
    </row>
    <row r="86" spans="1:17" x14ac:dyDescent="0.25">
      <c r="A86" s="19" t="s">
        <v>289</v>
      </c>
      <c r="B86" s="13" t="s">
        <v>77</v>
      </c>
      <c r="C86" s="40">
        <v>898.76998901367097</v>
      </c>
      <c r="D86" s="40">
        <v>2438</v>
      </c>
      <c r="E86" s="14">
        <v>0.36865052999999998</v>
      </c>
      <c r="F86" s="40">
        <v>0</v>
      </c>
      <c r="G86" s="14">
        <v>0</v>
      </c>
      <c r="H86" s="51">
        <f t="shared" si="12"/>
        <v>0</v>
      </c>
      <c r="I86" s="37">
        <f t="shared" si="13"/>
        <v>0</v>
      </c>
      <c r="J86" s="52">
        <f t="shared" si="14"/>
        <v>1</v>
      </c>
      <c r="K86" s="51">
        <f t="shared" si="15"/>
        <v>0</v>
      </c>
      <c r="L86" s="52">
        <f t="shared" si="16"/>
        <v>0</v>
      </c>
      <c r="M86" s="38">
        <f>COUNTIFS('Project Data'!$C$4:$C$62,"Nonprofit/Public",'Project Data'!$G$4:$G$62,A86)</f>
        <v>0</v>
      </c>
      <c r="N86" s="38">
        <f>COUNTIFS('Project Data'!$C$4:$C$62,"Community Solar",'Project Data'!$G$4:$G$62,A86)</f>
        <v>0</v>
      </c>
      <c r="O86" s="41">
        <f>SUMIFS('Project Data'!$D$4:$D$62,'Project Data'!$C$4:$C$62,"Nonprofit/Public",'Project Data'!$G$4:$G$62,A86)</f>
        <v>0</v>
      </c>
      <c r="P86" s="41">
        <f>SUMIFS('Project Data'!$D$4:$D$62,'Project Data'!$C$4:$C$62,"Community Solar",'Project Data'!$G$4:$G$62,A86)</f>
        <v>0</v>
      </c>
      <c r="Q86" s="42">
        <f t="shared" si="17"/>
        <v>0</v>
      </c>
    </row>
    <row r="87" spans="1:17" x14ac:dyDescent="0.25">
      <c r="A87" s="19" t="s">
        <v>237</v>
      </c>
      <c r="B87" s="13" t="s">
        <v>78</v>
      </c>
      <c r="C87" s="40">
        <v>5044.5800476074201</v>
      </c>
      <c r="D87" s="40">
        <v>12060</v>
      </c>
      <c r="E87" s="14">
        <v>0.41829022999999999</v>
      </c>
      <c r="F87" s="40">
        <v>0</v>
      </c>
      <c r="G87" s="14">
        <v>0</v>
      </c>
      <c r="H87" s="51">
        <f t="shared" si="12"/>
        <v>0</v>
      </c>
      <c r="I87" s="37">
        <f t="shared" si="13"/>
        <v>0</v>
      </c>
      <c r="J87" s="52">
        <f t="shared" si="14"/>
        <v>1</v>
      </c>
      <c r="K87" s="51">
        <f t="shared" si="15"/>
        <v>0</v>
      </c>
      <c r="L87" s="52">
        <f t="shared" si="16"/>
        <v>0</v>
      </c>
      <c r="M87" s="38">
        <f>COUNTIFS('Project Data'!$C$4:$C$62,"Nonprofit/Public",'Project Data'!$G$4:$G$62,A87)</f>
        <v>0</v>
      </c>
      <c r="N87" s="38">
        <f>COUNTIFS('Project Data'!$C$4:$C$62,"Community Solar",'Project Data'!$G$4:$G$62,A87)</f>
        <v>0</v>
      </c>
      <c r="O87" s="41">
        <f>SUMIFS('Project Data'!$D$4:$D$62,'Project Data'!$C$4:$C$62,"Nonprofit/Public",'Project Data'!$G$4:$G$62,A87)</f>
        <v>0</v>
      </c>
      <c r="P87" s="41">
        <f>SUMIFS('Project Data'!$D$4:$D$62,'Project Data'!$C$4:$C$62,"Community Solar",'Project Data'!$G$4:$G$62,A87)</f>
        <v>0</v>
      </c>
      <c r="Q87" s="42">
        <f t="shared" si="17"/>
        <v>0</v>
      </c>
    </row>
    <row r="88" spans="1:17" x14ac:dyDescent="0.25">
      <c r="A88" s="19" t="s">
        <v>256</v>
      </c>
      <c r="B88" s="13" t="s">
        <v>79</v>
      </c>
      <c r="C88" s="40">
        <v>2923.1500244140602</v>
      </c>
      <c r="D88" s="40">
        <v>6460</v>
      </c>
      <c r="E88" s="14">
        <v>0.45250002</v>
      </c>
      <c r="F88" s="40">
        <v>0</v>
      </c>
      <c r="G88" s="14">
        <v>0</v>
      </c>
      <c r="H88" s="51">
        <f t="shared" si="12"/>
        <v>0</v>
      </c>
      <c r="I88" s="37">
        <f t="shared" si="13"/>
        <v>1</v>
      </c>
      <c r="J88" s="52">
        <f t="shared" si="14"/>
        <v>1</v>
      </c>
      <c r="K88" s="51">
        <f t="shared" si="15"/>
        <v>0</v>
      </c>
      <c r="L88" s="52">
        <f t="shared" si="16"/>
        <v>0</v>
      </c>
      <c r="M88" s="38">
        <f>COUNTIFS('Project Data'!$C$4:$C$62,"Nonprofit/Public",'Project Data'!$G$4:$G$62,A88)</f>
        <v>0</v>
      </c>
      <c r="N88" s="38">
        <f>COUNTIFS('Project Data'!$C$4:$C$62,"Community Solar",'Project Data'!$G$4:$G$62,A88)</f>
        <v>0</v>
      </c>
      <c r="O88" s="41">
        <f>SUMIFS('Project Data'!$D$4:$D$62,'Project Data'!$C$4:$C$62,"Nonprofit/Public",'Project Data'!$G$4:$G$62,A88)</f>
        <v>0</v>
      </c>
      <c r="P88" s="41">
        <f>SUMIFS('Project Data'!$D$4:$D$62,'Project Data'!$C$4:$C$62,"Community Solar",'Project Data'!$G$4:$G$62,A88)</f>
        <v>0</v>
      </c>
      <c r="Q88" s="42">
        <f t="shared" si="17"/>
        <v>0</v>
      </c>
    </row>
    <row r="89" spans="1:17" x14ac:dyDescent="0.25">
      <c r="A89" s="19" t="s">
        <v>240</v>
      </c>
      <c r="B89" s="13" t="s">
        <v>81</v>
      </c>
      <c r="C89" s="40">
        <v>4888.0800476074201</v>
      </c>
      <c r="D89" s="40">
        <v>9938</v>
      </c>
      <c r="E89" s="14">
        <v>0.49185752999999999</v>
      </c>
      <c r="F89" s="40">
        <v>0</v>
      </c>
      <c r="G89" s="14">
        <v>0</v>
      </c>
      <c r="H89" s="51">
        <f t="shared" si="12"/>
        <v>0</v>
      </c>
      <c r="I89" s="37">
        <f t="shared" si="13"/>
        <v>1</v>
      </c>
      <c r="J89" s="52">
        <f t="shared" si="14"/>
        <v>1</v>
      </c>
      <c r="K89" s="51">
        <f t="shared" si="15"/>
        <v>0</v>
      </c>
      <c r="L89" s="52">
        <f t="shared" si="16"/>
        <v>0</v>
      </c>
      <c r="M89" s="38">
        <f>COUNTIFS('Project Data'!$C$4:$C$62,"Nonprofit/Public",'Project Data'!$G$4:$G$62,A89)</f>
        <v>0</v>
      </c>
      <c r="N89" s="38">
        <f>COUNTIFS('Project Data'!$C$4:$C$62,"Community Solar",'Project Data'!$G$4:$G$62,A89)</f>
        <v>0</v>
      </c>
      <c r="O89" s="41">
        <f>SUMIFS('Project Data'!$D$4:$D$62,'Project Data'!$C$4:$C$62,"Nonprofit/Public",'Project Data'!$G$4:$G$62,A89)</f>
        <v>0</v>
      </c>
      <c r="P89" s="41">
        <f>SUMIFS('Project Data'!$D$4:$D$62,'Project Data'!$C$4:$C$62,"Community Solar",'Project Data'!$G$4:$G$62,A89)</f>
        <v>0</v>
      </c>
      <c r="Q89" s="42">
        <f t="shared" si="17"/>
        <v>0</v>
      </c>
    </row>
    <row r="90" spans="1:17" x14ac:dyDescent="0.25">
      <c r="A90" s="19" t="s">
        <v>206</v>
      </c>
      <c r="B90" s="13" t="s">
        <v>82</v>
      </c>
      <c r="C90" s="40">
        <v>36117.220138549797</v>
      </c>
      <c r="D90" s="40">
        <v>83673</v>
      </c>
      <c r="E90" s="14">
        <v>0.43164723999999999</v>
      </c>
      <c r="F90" s="40">
        <v>0</v>
      </c>
      <c r="G90" s="14">
        <v>0</v>
      </c>
      <c r="H90" s="51">
        <f t="shared" si="12"/>
        <v>0</v>
      </c>
      <c r="I90" s="37">
        <f t="shared" si="13"/>
        <v>1</v>
      </c>
      <c r="J90" s="52">
        <f t="shared" si="14"/>
        <v>1</v>
      </c>
      <c r="K90" s="51">
        <f t="shared" si="15"/>
        <v>0</v>
      </c>
      <c r="L90" s="52">
        <f t="shared" si="16"/>
        <v>0</v>
      </c>
      <c r="M90" s="38">
        <f>COUNTIFS('Project Data'!$C$4:$C$62,"Nonprofit/Public",'Project Data'!$G$4:$G$62,A90)</f>
        <v>0</v>
      </c>
      <c r="N90" s="38">
        <f>COUNTIFS('Project Data'!$C$4:$C$62,"Community Solar",'Project Data'!$G$4:$G$62,A90)</f>
        <v>0</v>
      </c>
      <c r="O90" s="41">
        <f>SUMIFS('Project Data'!$D$4:$D$62,'Project Data'!$C$4:$C$62,"Nonprofit/Public",'Project Data'!$G$4:$G$62,A90)</f>
        <v>0</v>
      </c>
      <c r="P90" s="41">
        <f>SUMIFS('Project Data'!$D$4:$D$62,'Project Data'!$C$4:$C$62,"Community Solar",'Project Data'!$G$4:$G$62,A90)</f>
        <v>0</v>
      </c>
      <c r="Q90" s="42">
        <f t="shared" si="17"/>
        <v>0</v>
      </c>
    </row>
    <row r="91" spans="1:17" x14ac:dyDescent="0.25">
      <c r="A91" s="19" t="s">
        <v>284</v>
      </c>
      <c r="B91" s="13" t="s">
        <v>83</v>
      </c>
      <c r="C91" s="40">
        <v>1138.4400024414001</v>
      </c>
      <c r="D91" s="40">
        <v>2856</v>
      </c>
      <c r="E91" s="14">
        <v>0.39861344999999998</v>
      </c>
      <c r="F91" s="40">
        <v>0</v>
      </c>
      <c r="G91" s="14">
        <v>0</v>
      </c>
      <c r="H91" s="51">
        <f t="shared" si="12"/>
        <v>0</v>
      </c>
      <c r="I91" s="37">
        <f t="shared" si="13"/>
        <v>0</v>
      </c>
      <c r="J91" s="52">
        <f t="shared" si="14"/>
        <v>1</v>
      </c>
      <c r="K91" s="51">
        <f t="shared" si="15"/>
        <v>0</v>
      </c>
      <c r="L91" s="52">
        <f t="shared" si="16"/>
        <v>0</v>
      </c>
      <c r="M91" s="38">
        <f>COUNTIFS('Project Data'!$C$4:$C$62,"Nonprofit/Public",'Project Data'!$G$4:$G$62,A91)</f>
        <v>0</v>
      </c>
      <c r="N91" s="38">
        <f>COUNTIFS('Project Data'!$C$4:$C$62,"Community Solar",'Project Data'!$G$4:$G$62,A91)</f>
        <v>0</v>
      </c>
      <c r="O91" s="41">
        <f>SUMIFS('Project Data'!$D$4:$D$62,'Project Data'!$C$4:$C$62,"Nonprofit/Public",'Project Data'!$G$4:$G$62,A91)</f>
        <v>0</v>
      </c>
      <c r="P91" s="41">
        <f>SUMIFS('Project Data'!$D$4:$D$62,'Project Data'!$C$4:$C$62,"Community Solar",'Project Data'!$G$4:$G$62,A91)</f>
        <v>0</v>
      </c>
      <c r="Q91" s="42">
        <f t="shared" si="17"/>
        <v>0</v>
      </c>
    </row>
    <row r="92" spans="1:17" x14ac:dyDescent="0.25">
      <c r="A92" s="19" t="s">
        <v>288</v>
      </c>
      <c r="B92" s="13" t="s">
        <v>84</v>
      </c>
      <c r="C92" s="40">
        <v>931.510009765625</v>
      </c>
      <c r="D92" s="40">
        <v>2111</v>
      </c>
      <c r="E92" s="14">
        <v>0.44126481000000001</v>
      </c>
      <c r="F92" s="40">
        <v>0</v>
      </c>
      <c r="G92" s="14">
        <v>0</v>
      </c>
      <c r="H92" s="51">
        <f t="shared" si="12"/>
        <v>0</v>
      </c>
      <c r="I92" s="37">
        <f t="shared" si="13"/>
        <v>1</v>
      </c>
      <c r="J92" s="52">
        <f t="shared" si="14"/>
        <v>1</v>
      </c>
      <c r="K92" s="51">
        <f t="shared" si="15"/>
        <v>0</v>
      </c>
      <c r="L92" s="52">
        <f t="shared" si="16"/>
        <v>0</v>
      </c>
      <c r="M92" s="38">
        <f>COUNTIFS('Project Data'!$C$4:$C$62,"Nonprofit/Public",'Project Data'!$G$4:$G$62,A92)</f>
        <v>0</v>
      </c>
      <c r="N92" s="38">
        <f>COUNTIFS('Project Data'!$C$4:$C$62,"Community Solar",'Project Data'!$G$4:$G$62,A92)</f>
        <v>0</v>
      </c>
      <c r="O92" s="41">
        <f>SUMIFS('Project Data'!$D$4:$D$62,'Project Data'!$C$4:$C$62,"Nonprofit/Public",'Project Data'!$G$4:$G$62,A92)</f>
        <v>0</v>
      </c>
      <c r="P92" s="41">
        <f>SUMIFS('Project Data'!$D$4:$D$62,'Project Data'!$C$4:$C$62,"Community Solar",'Project Data'!$G$4:$G$62,A92)</f>
        <v>0</v>
      </c>
      <c r="Q92" s="42">
        <f t="shared" si="17"/>
        <v>0</v>
      </c>
    </row>
    <row r="93" spans="1:17" x14ac:dyDescent="0.25">
      <c r="A93" s="19" t="s">
        <v>246</v>
      </c>
      <c r="B93" s="13" t="s">
        <v>85</v>
      </c>
      <c r="C93" s="40">
        <v>3689.3300476074201</v>
      </c>
      <c r="D93" s="40">
        <v>9183</v>
      </c>
      <c r="E93" s="14">
        <v>0.40175653</v>
      </c>
      <c r="F93" s="40">
        <v>0</v>
      </c>
      <c r="G93" s="14">
        <v>0</v>
      </c>
      <c r="H93" s="51">
        <f t="shared" si="12"/>
        <v>0</v>
      </c>
      <c r="I93" s="37">
        <f t="shared" si="13"/>
        <v>0</v>
      </c>
      <c r="J93" s="52">
        <f t="shared" si="14"/>
        <v>1</v>
      </c>
      <c r="K93" s="51">
        <f t="shared" si="15"/>
        <v>0</v>
      </c>
      <c r="L93" s="52">
        <f t="shared" si="16"/>
        <v>0</v>
      </c>
      <c r="M93" s="38">
        <f>COUNTIFS('Project Data'!$C$4:$C$62,"Nonprofit/Public",'Project Data'!$G$4:$G$62,A93)</f>
        <v>0</v>
      </c>
      <c r="N93" s="38">
        <f>COUNTIFS('Project Data'!$C$4:$C$62,"Community Solar",'Project Data'!$G$4:$G$62,A93)</f>
        <v>0</v>
      </c>
      <c r="O93" s="41">
        <f>SUMIFS('Project Data'!$D$4:$D$62,'Project Data'!$C$4:$C$62,"Nonprofit/Public",'Project Data'!$G$4:$G$62,A93)</f>
        <v>0</v>
      </c>
      <c r="P93" s="41">
        <f>SUMIFS('Project Data'!$D$4:$D$62,'Project Data'!$C$4:$C$62,"Community Solar",'Project Data'!$G$4:$G$62,A93)</f>
        <v>0</v>
      </c>
      <c r="Q93" s="42">
        <f t="shared" si="17"/>
        <v>0</v>
      </c>
    </row>
    <row r="94" spans="1:17" x14ac:dyDescent="0.25">
      <c r="A94" s="19" t="s">
        <v>287</v>
      </c>
      <c r="B94" s="13" t="s">
        <v>87</v>
      </c>
      <c r="C94" s="40">
        <v>1033.3999633789001</v>
      </c>
      <c r="D94" s="40">
        <v>2330</v>
      </c>
      <c r="E94" s="14">
        <v>0.44351929000000001</v>
      </c>
      <c r="F94" s="40">
        <v>0</v>
      </c>
      <c r="G94" s="14">
        <v>0</v>
      </c>
      <c r="H94" s="51">
        <f t="shared" si="12"/>
        <v>0</v>
      </c>
      <c r="I94" s="37">
        <f t="shared" si="13"/>
        <v>1</v>
      </c>
      <c r="J94" s="52">
        <f t="shared" si="14"/>
        <v>1</v>
      </c>
      <c r="K94" s="51">
        <f t="shared" si="15"/>
        <v>0</v>
      </c>
      <c r="L94" s="52">
        <f t="shared" si="16"/>
        <v>0</v>
      </c>
      <c r="M94" s="38">
        <f>COUNTIFS('Project Data'!$C$4:$C$62,"Nonprofit/Public",'Project Data'!$G$4:$G$62,A94)</f>
        <v>0</v>
      </c>
      <c r="N94" s="38">
        <f>COUNTIFS('Project Data'!$C$4:$C$62,"Community Solar",'Project Data'!$G$4:$G$62,A94)</f>
        <v>0</v>
      </c>
      <c r="O94" s="41">
        <f>SUMIFS('Project Data'!$D$4:$D$62,'Project Data'!$C$4:$C$62,"Nonprofit/Public",'Project Data'!$G$4:$G$62,A94)</f>
        <v>0</v>
      </c>
      <c r="P94" s="41">
        <f>SUMIFS('Project Data'!$D$4:$D$62,'Project Data'!$C$4:$C$62,"Community Solar",'Project Data'!$G$4:$G$62,A94)</f>
        <v>0</v>
      </c>
      <c r="Q94" s="42">
        <f t="shared" si="17"/>
        <v>0</v>
      </c>
    </row>
    <row r="95" spans="1:17" x14ac:dyDescent="0.25">
      <c r="A95" s="19" t="s">
        <v>222</v>
      </c>
      <c r="B95" s="13" t="s">
        <v>88</v>
      </c>
      <c r="C95" s="40">
        <v>8396.5999145507794</v>
      </c>
      <c r="D95" s="40">
        <v>19604</v>
      </c>
      <c r="E95" s="14">
        <v>0.42831054000000002</v>
      </c>
      <c r="F95" s="40">
        <v>0</v>
      </c>
      <c r="G95" s="14">
        <v>0</v>
      </c>
      <c r="H95" s="51">
        <f t="shared" si="12"/>
        <v>0</v>
      </c>
      <c r="I95" s="37">
        <f t="shared" si="13"/>
        <v>1</v>
      </c>
      <c r="J95" s="52">
        <f t="shared" si="14"/>
        <v>1</v>
      </c>
      <c r="K95" s="51">
        <f t="shared" si="15"/>
        <v>0</v>
      </c>
      <c r="L95" s="52">
        <f t="shared" si="16"/>
        <v>0</v>
      </c>
      <c r="M95" s="38">
        <f>COUNTIFS('Project Data'!$C$4:$C$62,"Nonprofit/Public",'Project Data'!$G$4:$G$62,A95)</f>
        <v>0</v>
      </c>
      <c r="N95" s="38">
        <f>COUNTIFS('Project Data'!$C$4:$C$62,"Community Solar",'Project Data'!$G$4:$G$62,A95)</f>
        <v>0</v>
      </c>
      <c r="O95" s="41">
        <f>SUMIFS('Project Data'!$D$4:$D$62,'Project Data'!$C$4:$C$62,"Nonprofit/Public",'Project Data'!$G$4:$G$62,A95)</f>
        <v>0</v>
      </c>
      <c r="P95" s="41">
        <f>SUMIFS('Project Data'!$D$4:$D$62,'Project Data'!$C$4:$C$62,"Community Solar",'Project Data'!$G$4:$G$62,A95)</f>
        <v>0</v>
      </c>
      <c r="Q95" s="42">
        <f t="shared" si="17"/>
        <v>0</v>
      </c>
    </row>
    <row r="96" spans="1:17" x14ac:dyDescent="0.25">
      <c r="A96" s="19" t="s">
        <v>208</v>
      </c>
      <c r="B96" s="13" t="s">
        <v>89</v>
      </c>
      <c r="C96" s="40">
        <v>21190.399917602499</v>
      </c>
      <c r="D96" s="40">
        <v>54751</v>
      </c>
      <c r="E96" s="14">
        <v>0.38703220999999999</v>
      </c>
      <c r="F96" s="40">
        <v>0</v>
      </c>
      <c r="G96" s="14">
        <v>0</v>
      </c>
      <c r="H96" s="51">
        <f t="shared" si="12"/>
        <v>0</v>
      </c>
      <c r="I96" s="37">
        <f t="shared" si="13"/>
        <v>0</v>
      </c>
      <c r="J96" s="52">
        <f t="shared" si="14"/>
        <v>1</v>
      </c>
      <c r="K96" s="51">
        <f t="shared" si="15"/>
        <v>0</v>
      </c>
      <c r="L96" s="52">
        <f t="shared" si="16"/>
        <v>0</v>
      </c>
      <c r="M96" s="38">
        <f>COUNTIFS('Project Data'!$C$4:$C$62,"Nonprofit/Public",'Project Data'!$G$4:$G$62,A96)</f>
        <v>0</v>
      </c>
      <c r="N96" s="38">
        <f>COUNTIFS('Project Data'!$C$4:$C$62,"Community Solar",'Project Data'!$G$4:$G$62,A96)</f>
        <v>0</v>
      </c>
      <c r="O96" s="41">
        <f>SUMIFS('Project Data'!$D$4:$D$62,'Project Data'!$C$4:$C$62,"Nonprofit/Public",'Project Data'!$G$4:$G$62,A96)</f>
        <v>0</v>
      </c>
      <c r="P96" s="41">
        <f>SUMIFS('Project Data'!$D$4:$D$62,'Project Data'!$C$4:$C$62,"Community Solar",'Project Data'!$G$4:$G$62,A96)</f>
        <v>0</v>
      </c>
      <c r="Q96" s="42">
        <f t="shared" si="17"/>
        <v>0</v>
      </c>
    </row>
    <row r="97" spans="1:17" x14ac:dyDescent="0.25">
      <c r="A97" s="19" t="s">
        <v>253</v>
      </c>
      <c r="B97" s="13" t="s">
        <v>90</v>
      </c>
      <c r="C97" s="40">
        <v>3052.8099365234302</v>
      </c>
      <c r="D97" s="40">
        <v>6686</v>
      </c>
      <c r="E97" s="14">
        <v>0.45659736000000001</v>
      </c>
      <c r="F97" s="40">
        <v>0</v>
      </c>
      <c r="G97" s="14">
        <v>0</v>
      </c>
      <c r="H97" s="51">
        <f t="shared" si="12"/>
        <v>0</v>
      </c>
      <c r="I97" s="37">
        <f t="shared" si="13"/>
        <v>1</v>
      </c>
      <c r="J97" s="52">
        <f t="shared" si="14"/>
        <v>1</v>
      </c>
      <c r="K97" s="51">
        <f t="shared" si="15"/>
        <v>0</v>
      </c>
      <c r="L97" s="52">
        <f t="shared" si="16"/>
        <v>0</v>
      </c>
      <c r="M97" s="38">
        <f>COUNTIFS('Project Data'!$C$4:$C$62,"Nonprofit/Public",'Project Data'!$G$4:$G$62,A97)</f>
        <v>0</v>
      </c>
      <c r="N97" s="38">
        <f>COUNTIFS('Project Data'!$C$4:$C$62,"Community Solar",'Project Data'!$G$4:$G$62,A97)</f>
        <v>0</v>
      </c>
      <c r="O97" s="41">
        <f>SUMIFS('Project Data'!$D$4:$D$62,'Project Data'!$C$4:$C$62,"Nonprofit/Public",'Project Data'!$G$4:$G$62,A97)</f>
        <v>0</v>
      </c>
      <c r="P97" s="41">
        <f>SUMIFS('Project Data'!$D$4:$D$62,'Project Data'!$C$4:$C$62,"Community Solar",'Project Data'!$G$4:$G$62,A97)</f>
        <v>0</v>
      </c>
      <c r="Q97" s="42">
        <f t="shared" si="17"/>
        <v>0</v>
      </c>
    </row>
    <row r="98" spans="1:17" x14ac:dyDescent="0.25">
      <c r="A98" s="19" t="s">
        <v>213</v>
      </c>
      <c r="B98" s="13" t="s">
        <v>91</v>
      </c>
      <c r="C98" s="40">
        <v>13867.1300964355</v>
      </c>
      <c r="D98" s="40">
        <v>31355</v>
      </c>
      <c r="E98" s="14">
        <v>0.44226217000000001</v>
      </c>
      <c r="F98" s="40">
        <v>2877</v>
      </c>
      <c r="G98" s="14">
        <v>9.1755702999999994E-2</v>
      </c>
      <c r="H98" s="51">
        <f t="shared" si="12"/>
        <v>0</v>
      </c>
      <c r="I98" s="37">
        <f t="shared" si="13"/>
        <v>1</v>
      </c>
      <c r="J98" s="52">
        <f t="shared" si="14"/>
        <v>1</v>
      </c>
      <c r="K98" s="51">
        <f t="shared" si="15"/>
        <v>1</v>
      </c>
      <c r="L98" s="52">
        <f t="shared" si="16"/>
        <v>0</v>
      </c>
      <c r="M98" s="38">
        <f>COUNTIFS('Project Data'!$C$4:$C$62,"Nonprofit/Public",'Project Data'!$G$4:$G$62,A98)</f>
        <v>0</v>
      </c>
      <c r="N98" s="38">
        <f>COUNTIFS('Project Data'!$C$4:$C$62,"Community Solar",'Project Data'!$G$4:$G$62,A98)</f>
        <v>0</v>
      </c>
      <c r="O98" s="41">
        <f>SUMIFS('Project Data'!$D$4:$D$62,'Project Data'!$C$4:$C$62,"Nonprofit/Public",'Project Data'!$G$4:$G$62,A98)</f>
        <v>0</v>
      </c>
      <c r="P98" s="41">
        <f>SUMIFS('Project Data'!$D$4:$D$62,'Project Data'!$C$4:$C$62,"Community Solar",'Project Data'!$G$4:$G$62,A98)</f>
        <v>0</v>
      </c>
      <c r="Q98" s="42">
        <f t="shared" si="17"/>
        <v>0</v>
      </c>
    </row>
    <row r="99" spans="1:17" x14ac:dyDescent="0.25">
      <c r="A99" s="19" t="s">
        <v>272</v>
      </c>
      <c r="B99" s="13" t="s">
        <v>92</v>
      </c>
      <c r="C99" s="40">
        <v>2141</v>
      </c>
      <c r="D99" s="40">
        <v>4915</v>
      </c>
      <c r="E99" s="14">
        <v>0.43560528999999998</v>
      </c>
      <c r="F99" s="40">
        <v>0</v>
      </c>
      <c r="G99" s="14">
        <v>0</v>
      </c>
      <c r="H99" s="51">
        <f t="shared" si="12"/>
        <v>0</v>
      </c>
      <c r="I99" s="37">
        <f t="shared" si="13"/>
        <v>1</v>
      </c>
      <c r="J99" s="52">
        <f t="shared" si="14"/>
        <v>1</v>
      </c>
      <c r="K99" s="51">
        <f t="shared" si="15"/>
        <v>0</v>
      </c>
      <c r="L99" s="52">
        <f t="shared" si="16"/>
        <v>0</v>
      </c>
      <c r="M99" s="38">
        <f>COUNTIFS('Project Data'!$C$4:$C$62,"Nonprofit/Public",'Project Data'!$G$4:$G$62,A99)</f>
        <v>0</v>
      </c>
      <c r="N99" s="38">
        <f>COUNTIFS('Project Data'!$C$4:$C$62,"Community Solar",'Project Data'!$G$4:$G$62,A99)</f>
        <v>0</v>
      </c>
      <c r="O99" s="41">
        <f>SUMIFS('Project Data'!$D$4:$D$62,'Project Data'!$C$4:$C$62,"Nonprofit/Public",'Project Data'!$G$4:$G$62,A99)</f>
        <v>0</v>
      </c>
      <c r="P99" s="41">
        <f>SUMIFS('Project Data'!$D$4:$D$62,'Project Data'!$C$4:$C$62,"Community Solar",'Project Data'!$G$4:$G$62,A99)</f>
        <v>0</v>
      </c>
      <c r="Q99" s="42">
        <f t="shared" si="17"/>
        <v>0</v>
      </c>
    </row>
    <row r="100" spans="1:17" x14ac:dyDescent="0.25">
      <c r="A100" s="19" t="s">
        <v>257</v>
      </c>
      <c r="B100" s="13" t="s">
        <v>93</v>
      </c>
      <c r="C100" s="40">
        <v>2849.7100219726499</v>
      </c>
      <c r="D100" s="40">
        <v>6802</v>
      </c>
      <c r="E100" s="14">
        <v>0.41895178</v>
      </c>
      <c r="F100" s="40">
        <v>0</v>
      </c>
      <c r="G100" s="14">
        <v>0</v>
      </c>
      <c r="H100" s="51">
        <f t="shared" si="12"/>
        <v>0</v>
      </c>
      <c r="I100" s="37">
        <f t="shared" si="13"/>
        <v>0</v>
      </c>
      <c r="J100" s="52">
        <f t="shared" si="14"/>
        <v>1</v>
      </c>
      <c r="K100" s="51">
        <f t="shared" si="15"/>
        <v>0</v>
      </c>
      <c r="L100" s="52">
        <f t="shared" si="16"/>
        <v>0</v>
      </c>
      <c r="M100" s="38">
        <f>COUNTIFS('Project Data'!$C$4:$C$62,"Nonprofit/Public",'Project Data'!$G$4:$G$62,A100)</f>
        <v>0</v>
      </c>
      <c r="N100" s="38">
        <f>COUNTIFS('Project Data'!$C$4:$C$62,"Community Solar",'Project Data'!$G$4:$G$62,A100)</f>
        <v>0</v>
      </c>
      <c r="O100" s="41">
        <f>SUMIFS('Project Data'!$D$4:$D$62,'Project Data'!$C$4:$C$62,"Nonprofit/Public",'Project Data'!$G$4:$G$62,A100)</f>
        <v>0</v>
      </c>
      <c r="P100" s="41">
        <f>SUMIFS('Project Data'!$D$4:$D$62,'Project Data'!$C$4:$C$62,"Community Solar",'Project Data'!$G$4:$G$62,A100)</f>
        <v>0</v>
      </c>
      <c r="Q100" s="42">
        <f t="shared" si="17"/>
        <v>0</v>
      </c>
    </row>
    <row r="101" spans="1:17" x14ac:dyDescent="0.25">
      <c r="A101" s="19" t="s">
        <v>267</v>
      </c>
      <c r="B101" s="13" t="s">
        <v>94</v>
      </c>
      <c r="C101" s="40">
        <v>2402.3599853515602</v>
      </c>
      <c r="D101" s="40">
        <v>5897</v>
      </c>
      <c r="E101" s="14">
        <v>0.40738680999999999</v>
      </c>
      <c r="F101" s="40">
        <v>0</v>
      </c>
      <c r="G101" s="14">
        <v>0</v>
      </c>
      <c r="H101" s="51">
        <f t="shared" ref="H101:H106" si="18">IF(E101&gt;0.5,1,0)</f>
        <v>0</v>
      </c>
      <c r="I101" s="37">
        <f t="shared" ref="I101:I106" si="19">IF(E101&gt;0.42,1,0)</f>
        <v>0</v>
      </c>
      <c r="J101" s="52">
        <f t="shared" ref="J101:J106" si="20">IF(E101&gt;0.25,1,0)</f>
        <v>1</v>
      </c>
      <c r="K101" s="51">
        <f t="shared" ref="K101:K106" si="21">IF(G101&gt;0,1,0)</f>
        <v>0</v>
      </c>
      <c r="L101" s="52">
        <f t="shared" ref="L101:L106" si="22">IF(G101&gt;0.1,1,0)</f>
        <v>0</v>
      </c>
      <c r="M101" s="38">
        <f>COUNTIFS('Project Data'!$C$4:$C$62,"Nonprofit/Public",'Project Data'!$G$4:$G$62,A101)</f>
        <v>0</v>
      </c>
      <c r="N101" s="38">
        <f>COUNTIFS('Project Data'!$C$4:$C$62,"Community Solar",'Project Data'!$G$4:$G$62,A101)</f>
        <v>0</v>
      </c>
      <c r="O101" s="41">
        <f>SUMIFS('Project Data'!$D$4:$D$62,'Project Data'!$C$4:$C$62,"Nonprofit/Public",'Project Data'!$G$4:$G$62,A101)</f>
        <v>0</v>
      </c>
      <c r="P101" s="41">
        <f>SUMIFS('Project Data'!$D$4:$D$62,'Project Data'!$C$4:$C$62,"Community Solar",'Project Data'!$G$4:$G$62,A101)</f>
        <v>0</v>
      </c>
      <c r="Q101" s="42">
        <f t="shared" ref="Q101:Q106" si="23">IF(M101&gt;0,1,IF(N101&gt;0,1,0))</f>
        <v>0</v>
      </c>
    </row>
    <row r="102" spans="1:17" x14ac:dyDescent="0.25">
      <c r="A102" s="19" t="s">
        <v>254</v>
      </c>
      <c r="B102" s="13" t="s">
        <v>95</v>
      </c>
      <c r="C102" s="40">
        <v>2995.0700073242101</v>
      </c>
      <c r="D102" s="40">
        <v>7117</v>
      </c>
      <c r="E102" s="14">
        <v>0.42083323</v>
      </c>
      <c r="F102" s="40">
        <v>0</v>
      </c>
      <c r="G102" s="14">
        <v>0</v>
      </c>
      <c r="H102" s="51">
        <f t="shared" si="18"/>
        <v>0</v>
      </c>
      <c r="I102" s="37">
        <f t="shared" si="19"/>
        <v>1</v>
      </c>
      <c r="J102" s="52">
        <f t="shared" si="20"/>
        <v>1</v>
      </c>
      <c r="K102" s="51">
        <f t="shared" si="21"/>
        <v>0</v>
      </c>
      <c r="L102" s="52">
        <f t="shared" si="22"/>
        <v>0</v>
      </c>
      <c r="M102" s="38">
        <f>COUNTIFS('Project Data'!$C$4:$C$62,"Nonprofit/Public",'Project Data'!$G$4:$G$62,A102)</f>
        <v>0</v>
      </c>
      <c r="N102" s="38">
        <f>COUNTIFS('Project Data'!$C$4:$C$62,"Community Solar",'Project Data'!$G$4:$G$62,A102)</f>
        <v>0</v>
      </c>
      <c r="O102" s="41">
        <f>SUMIFS('Project Data'!$D$4:$D$62,'Project Data'!$C$4:$C$62,"Nonprofit/Public",'Project Data'!$G$4:$G$62,A102)</f>
        <v>0</v>
      </c>
      <c r="P102" s="41">
        <f>SUMIFS('Project Data'!$D$4:$D$62,'Project Data'!$C$4:$C$62,"Community Solar",'Project Data'!$G$4:$G$62,A102)</f>
        <v>0</v>
      </c>
      <c r="Q102" s="42">
        <f t="shared" si="23"/>
        <v>0</v>
      </c>
    </row>
    <row r="103" spans="1:17" x14ac:dyDescent="0.25">
      <c r="A103" s="19" t="s">
        <v>261</v>
      </c>
      <c r="B103" s="13" t="s">
        <v>96</v>
      </c>
      <c r="C103" s="40">
        <v>2639.2499694824201</v>
      </c>
      <c r="D103" s="40">
        <v>6144</v>
      </c>
      <c r="E103" s="14">
        <v>0.42956543000000003</v>
      </c>
      <c r="F103" s="40">
        <v>0</v>
      </c>
      <c r="G103" s="14">
        <v>0</v>
      </c>
      <c r="H103" s="51">
        <f t="shared" si="18"/>
        <v>0</v>
      </c>
      <c r="I103" s="37">
        <f t="shared" si="19"/>
        <v>1</v>
      </c>
      <c r="J103" s="52">
        <f t="shared" si="20"/>
        <v>1</v>
      </c>
      <c r="K103" s="51">
        <f t="shared" si="21"/>
        <v>0</v>
      </c>
      <c r="L103" s="52">
        <f t="shared" si="22"/>
        <v>0</v>
      </c>
      <c r="M103" s="38">
        <f>COUNTIFS('Project Data'!$C$4:$C$62,"Nonprofit/Public",'Project Data'!$G$4:$G$62,A103)</f>
        <v>0</v>
      </c>
      <c r="N103" s="38">
        <f>COUNTIFS('Project Data'!$C$4:$C$62,"Community Solar",'Project Data'!$G$4:$G$62,A103)</f>
        <v>0</v>
      </c>
      <c r="O103" s="41">
        <f>SUMIFS('Project Data'!$D$4:$D$62,'Project Data'!$C$4:$C$62,"Nonprofit/Public",'Project Data'!$G$4:$G$62,A103)</f>
        <v>0</v>
      </c>
      <c r="P103" s="41">
        <f>SUMIFS('Project Data'!$D$4:$D$62,'Project Data'!$C$4:$C$62,"Community Solar",'Project Data'!$G$4:$G$62,A103)</f>
        <v>0</v>
      </c>
      <c r="Q103" s="42">
        <f t="shared" si="23"/>
        <v>0</v>
      </c>
    </row>
    <row r="104" spans="1:17" x14ac:dyDescent="0.25">
      <c r="A104" s="19" t="s">
        <v>220</v>
      </c>
      <c r="B104" s="13" t="s">
        <v>97</v>
      </c>
      <c r="C104" s="40">
        <v>8874.2599639892505</v>
      </c>
      <c r="D104" s="40">
        <v>23468</v>
      </c>
      <c r="E104" s="14">
        <v>0.37814301</v>
      </c>
      <c r="F104" s="40">
        <v>257</v>
      </c>
      <c r="G104" s="14">
        <v>1.0951081999999999E-2</v>
      </c>
      <c r="H104" s="51">
        <f t="shared" si="18"/>
        <v>0</v>
      </c>
      <c r="I104" s="37">
        <f t="shared" si="19"/>
        <v>0</v>
      </c>
      <c r="J104" s="52">
        <f t="shared" si="20"/>
        <v>1</v>
      </c>
      <c r="K104" s="51">
        <f t="shared" si="21"/>
        <v>1</v>
      </c>
      <c r="L104" s="52">
        <f t="shared" si="22"/>
        <v>0</v>
      </c>
      <c r="M104" s="38">
        <f>COUNTIFS('Project Data'!$C$4:$C$62,"Nonprofit/Public",'Project Data'!$G$4:$G$62,A104)</f>
        <v>0</v>
      </c>
      <c r="N104" s="38">
        <f>COUNTIFS('Project Data'!$C$4:$C$62,"Community Solar",'Project Data'!$G$4:$G$62,A104)</f>
        <v>0</v>
      </c>
      <c r="O104" s="41">
        <f>SUMIFS('Project Data'!$D$4:$D$62,'Project Data'!$C$4:$C$62,"Nonprofit/Public",'Project Data'!$G$4:$G$62,A104)</f>
        <v>0</v>
      </c>
      <c r="P104" s="41">
        <f>SUMIFS('Project Data'!$D$4:$D$62,'Project Data'!$C$4:$C$62,"Community Solar",'Project Data'!$G$4:$G$62,A104)</f>
        <v>0</v>
      </c>
      <c r="Q104" s="42">
        <f t="shared" si="23"/>
        <v>0</v>
      </c>
    </row>
    <row r="105" spans="1:17" x14ac:dyDescent="0.25">
      <c r="A105" s="19" t="s">
        <v>217</v>
      </c>
      <c r="B105" s="13" t="s">
        <v>99</v>
      </c>
      <c r="C105" s="40">
        <v>11478.119934082</v>
      </c>
      <c r="D105" s="40">
        <v>26862</v>
      </c>
      <c r="E105" s="14">
        <v>0.42729952999999998</v>
      </c>
      <c r="F105" s="40">
        <v>325</v>
      </c>
      <c r="G105" s="14">
        <v>1.2098876E-2</v>
      </c>
      <c r="H105" s="51">
        <f t="shared" si="18"/>
        <v>0</v>
      </c>
      <c r="I105" s="37">
        <f t="shared" si="19"/>
        <v>1</v>
      </c>
      <c r="J105" s="52">
        <f t="shared" si="20"/>
        <v>1</v>
      </c>
      <c r="K105" s="51">
        <f t="shared" si="21"/>
        <v>1</v>
      </c>
      <c r="L105" s="52">
        <f t="shared" si="22"/>
        <v>0</v>
      </c>
      <c r="M105" s="38">
        <f>COUNTIFS('Project Data'!$C$4:$C$62,"Nonprofit/Public",'Project Data'!$G$4:$G$62,A105)</f>
        <v>0</v>
      </c>
      <c r="N105" s="38">
        <f>COUNTIFS('Project Data'!$C$4:$C$62,"Community Solar",'Project Data'!$G$4:$G$62,A105)</f>
        <v>0</v>
      </c>
      <c r="O105" s="41">
        <f>SUMIFS('Project Data'!$D$4:$D$62,'Project Data'!$C$4:$C$62,"Nonprofit/Public",'Project Data'!$G$4:$G$62,A105)</f>
        <v>0</v>
      </c>
      <c r="P105" s="41">
        <f>SUMIFS('Project Data'!$D$4:$D$62,'Project Data'!$C$4:$C$62,"Community Solar",'Project Data'!$G$4:$G$62,A105)</f>
        <v>0</v>
      </c>
      <c r="Q105" s="42">
        <f t="shared" si="23"/>
        <v>0</v>
      </c>
    </row>
    <row r="106" spans="1:17" x14ac:dyDescent="0.25">
      <c r="A106" s="19" t="s">
        <v>239</v>
      </c>
      <c r="B106" s="13" t="s">
        <v>101</v>
      </c>
      <c r="C106" s="40">
        <v>4892.0199890136701</v>
      </c>
      <c r="D106" s="40">
        <v>14547</v>
      </c>
      <c r="E106" s="14">
        <v>0.33629066000000002</v>
      </c>
      <c r="F106" s="40">
        <v>0</v>
      </c>
      <c r="G106" s="14">
        <v>0</v>
      </c>
      <c r="H106" s="51">
        <f t="shared" si="18"/>
        <v>0</v>
      </c>
      <c r="I106" s="37">
        <f t="shared" si="19"/>
        <v>0</v>
      </c>
      <c r="J106" s="52">
        <f t="shared" si="20"/>
        <v>1</v>
      </c>
      <c r="K106" s="51">
        <f t="shared" si="21"/>
        <v>0</v>
      </c>
      <c r="L106" s="52">
        <f t="shared" si="22"/>
        <v>0</v>
      </c>
      <c r="M106" s="38">
        <f>COUNTIFS('Project Data'!$C$4:$C$62,"Nonprofit/Public",'Project Data'!$G$4:$G$62,A106)</f>
        <v>0</v>
      </c>
      <c r="N106" s="38">
        <f>COUNTIFS('Project Data'!$C$4:$C$62,"Community Solar",'Project Data'!$G$4:$G$62,A106)</f>
        <v>0</v>
      </c>
      <c r="O106" s="41">
        <f>SUMIFS('Project Data'!$D$4:$D$62,'Project Data'!$C$4:$C$62,"Nonprofit/Public",'Project Data'!$G$4:$G$62,A106)</f>
        <v>0</v>
      </c>
      <c r="P106" s="41">
        <f>SUMIFS('Project Data'!$D$4:$D$62,'Project Data'!$C$4:$C$62,"Community Solar",'Project Data'!$G$4:$G$62,A106)</f>
        <v>0</v>
      </c>
      <c r="Q106" s="42">
        <f t="shared" si="23"/>
        <v>0</v>
      </c>
    </row>
    <row r="107" spans="1:17" x14ac:dyDescent="0.25">
      <c r="A107" s="19"/>
      <c r="B107" s="13"/>
      <c r="C107" s="40"/>
      <c r="D107" s="40"/>
      <c r="E107" s="14"/>
      <c r="F107" s="40"/>
      <c r="G107" s="14"/>
      <c r="H107" s="51"/>
      <c r="I107" s="37"/>
      <c r="J107" s="52"/>
      <c r="K107" s="51"/>
      <c r="L107" s="52"/>
      <c r="M107" s="38"/>
      <c r="N107" s="38"/>
      <c r="O107" s="41"/>
      <c r="P107" s="41"/>
      <c r="Q107" s="42"/>
    </row>
    <row r="108" spans="1:17" x14ac:dyDescent="0.25">
      <c r="A108" s="43"/>
      <c r="B108" s="20"/>
      <c r="C108" s="20"/>
      <c r="D108" s="20"/>
      <c r="E108" s="21"/>
      <c r="F108" s="21"/>
      <c r="G108" s="21"/>
      <c r="H108" s="53">
        <f>SUM(H5:H106)/COUNT(H5:H106)</f>
        <v>5.8823529411764705E-2</v>
      </c>
      <c r="I108" s="44">
        <f>SUM(I5:I106)/COUNT(I5:I106)</f>
        <v>0.49019607843137253</v>
      </c>
      <c r="J108" s="54">
        <f>SUM(J5:J106)/COUNT(J5:J106)</f>
        <v>1</v>
      </c>
      <c r="K108" s="53">
        <f>SUM(K5:K106)/COUNT(K5:K106)</f>
        <v>0.23529411764705882</v>
      </c>
      <c r="L108" s="54">
        <f>SUM(L5:L106)/COUNT(L5:L106)</f>
        <v>8.8235294117647065E-2</v>
      </c>
      <c r="M108" s="45"/>
      <c r="N108" s="45"/>
      <c r="O108" s="45"/>
      <c r="P108" s="45"/>
      <c r="Q108" s="46">
        <f>SUM(Q5:Q106)/COUNT(Q5:Q106)</f>
        <v>5.8823529411764705E-2</v>
      </c>
    </row>
    <row r="109" spans="1:17" x14ac:dyDescent="0.25">
      <c r="H109" s="7"/>
      <c r="I109" s="7"/>
      <c r="J109" s="7"/>
      <c r="K109" s="7"/>
      <c r="L109" s="7"/>
      <c r="M109" s="7"/>
      <c r="N109" s="7"/>
      <c r="O109" s="7"/>
      <c r="P109" s="7"/>
      <c r="Q109" s="7"/>
    </row>
    <row r="110" spans="1:17" x14ac:dyDescent="0.25">
      <c r="H110" s="7"/>
      <c r="I110" s="7"/>
      <c r="J110" s="7"/>
      <c r="K110" s="7"/>
      <c r="L110" s="7"/>
      <c r="M110" s="7"/>
      <c r="N110" s="7"/>
      <c r="O110" s="7"/>
      <c r="P110" s="7"/>
      <c r="Q110" s="7"/>
    </row>
    <row r="111" spans="1:17" x14ac:dyDescent="0.25">
      <c r="H111" s="7"/>
      <c r="I111" s="7"/>
      <c r="J111" s="7"/>
      <c r="K111" s="7"/>
      <c r="L111" s="7"/>
      <c r="M111" s="7"/>
      <c r="N111" s="7"/>
      <c r="O111" s="7"/>
      <c r="P111" s="7"/>
      <c r="Q111" s="7"/>
    </row>
    <row r="112" spans="1:17" x14ac:dyDescent="0.25">
      <c r="H112" s="7"/>
      <c r="I112" s="7"/>
      <c r="J112" s="7"/>
      <c r="K112" s="7"/>
      <c r="L112" s="7"/>
      <c r="M112" s="7"/>
      <c r="N112" s="7"/>
      <c r="O112" s="7"/>
      <c r="P112" s="7"/>
      <c r="Q112" s="7"/>
    </row>
    <row r="113" spans="8:17" x14ac:dyDescent="0.25">
      <c r="H113" s="7"/>
      <c r="I113" s="7"/>
      <c r="J113" s="7"/>
      <c r="K113" s="7"/>
      <c r="L113" s="7"/>
      <c r="M113" s="7"/>
      <c r="N113" s="7"/>
      <c r="O113" s="7"/>
      <c r="P113" s="7"/>
      <c r="Q113" s="7"/>
    </row>
    <row r="114" spans="8:17" x14ac:dyDescent="0.25">
      <c r="H114" s="7"/>
      <c r="I114" s="7"/>
      <c r="J114" s="7"/>
      <c r="K114" s="7"/>
      <c r="L114" s="7"/>
      <c r="M114" s="7"/>
      <c r="N114" s="7"/>
      <c r="O114" s="7"/>
      <c r="P114" s="7"/>
      <c r="Q114" s="7"/>
    </row>
    <row r="115" spans="8:17" x14ac:dyDescent="0.25">
      <c r="H115" s="7"/>
      <c r="I115" s="7"/>
      <c r="J115" s="7"/>
      <c r="K115" s="7"/>
      <c r="L115" s="7"/>
      <c r="M115" s="7"/>
      <c r="N115" s="7"/>
      <c r="O115" s="7"/>
      <c r="P115" s="7"/>
      <c r="Q115" s="7"/>
    </row>
    <row r="116" spans="8:17" x14ac:dyDescent="0.25">
      <c r="H116" s="7"/>
      <c r="I116" s="7"/>
      <c r="J116" s="7"/>
      <c r="K116" s="7"/>
      <c r="L116" s="7"/>
      <c r="M116" s="7"/>
      <c r="N116" s="7"/>
      <c r="O116" s="7"/>
      <c r="P116" s="7"/>
      <c r="Q116" s="7"/>
    </row>
    <row r="117" spans="8:17" x14ac:dyDescent="0.25">
      <c r="H117" s="7"/>
      <c r="I117" s="7"/>
      <c r="J117" s="7"/>
      <c r="K117" s="7"/>
      <c r="L117" s="7"/>
      <c r="M117" s="7"/>
      <c r="N117" s="7"/>
      <c r="O117" s="7"/>
      <c r="P117" s="7"/>
      <c r="Q117" s="7"/>
    </row>
    <row r="118" spans="8:17" x14ac:dyDescent="0.25">
      <c r="H118" s="7"/>
      <c r="I118" s="7"/>
      <c r="J118" s="7"/>
      <c r="K118" s="7"/>
      <c r="L118" s="7"/>
      <c r="M118" s="7"/>
      <c r="N118" s="7"/>
      <c r="O118" s="7"/>
      <c r="P118" s="7"/>
      <c r="Q118" s="7"/>
    </row>
    <row r="119" spans="8:17" x14ac:dyDescent="0.25">
      <c r="H119" s="7"/>
      <c r="I119" s="7"/>
      <c r="J119" s="7"/>
      <c r="K119" s="7"/>
      <c r="L119" s="7"/>
      <c r="M119" s="7"/>
      <c r="N119" s="7"/>
      <c r="O119" s="7"/>
      <c r="P119" s="7"/>
      <c r="Q119" s="7"/>
    </row>
    <row r="120" spans="8:17" x14ac:dyDescent="0.25">
      <c r="H120" s="7"/>
      <c r="I120" s="7"/>
      <c r="J120" s="7"/>
      <c r="K120" s="7"/>
      <c r="L120" s="7"/>
      <c r="M120" s="7"/>
      <c r="N120" s="7"/>
      <c r="O120" s="7"/>
      <c r="P120" s="7"/>
      <c r="Q120" s="7"/>
    </row>
    <row r="121" spans="8:17" x14ac:dyDescent="0.25">
      <c r="H121" s="7"/>
      <c r="I121" s="7"/>
      <c r="J121" s="7"/>
      <c r="K121" s="7"/>
      <c r="L121" s="7"/>
      <c r="M121" s="7"/>
      <c r="N121" s="7"/>
      <c r="O121" s="7"/>
      <c r="P121" s="7"/>
      <c r="Q121" s="7"/>
    </row>
    <row r="122" spans="8:17" x14ac:dyDescent="0.25">
      <c r="H122" s="7"/>
      <c r="I122" s="7"/>
      <c r="J122" s="7"/>
      <c r="K122" s="7"/>
      <c r="L122" s="7"/>
      <c r="M122" s="7"/>
      <c r="N122" s="7"/>
      <c r="O122" s="7"/>
      <c r="P122" s="7"/>
      <c r="Q122" s="7"/>
    </row>
    <row r="123" spans="8:17" x14ac:dyDescent="0.25">
      <c r="H123" s="7"/>
      <c r="I123" s="7"/>
      <c r="J123" s="7"/>
      <c r="K123" s="7"/>
      <c r="L123" s="7"/>
      <c r="M123" s="7"/>
      <c r="N123" s="7"/>
      <c r="O123" s="7"/>
      <c r="P123" s="7"/>
      <c r="Q123" s="7"/>
    </row>
    <row r="124" spans="8:17" x14ac:dyDescent="0.25">
      <c r="H124" s="7"/>
      <c r="I124" s="7"/>
      <c r="J124" s="7"/>
      <c r="K124" s="7"/>
      <c r="L124" s="7"/>
      <c r="M124" s="7"/>
      <c r="N124" s="7"/>
      <c r="O124" s="7"/>
      <c r="P124" s="7"/>
      <c r="Q124" s="7"/>
    </row>
    <row r="125" spans="8:17" x14ac:dyDescent="0.25">
      <c r="H125" s="7"/>
      <c r="I125" s="7"/>
      <c r="J125" s="7"/>
      <c r="K125" s="7"/>
      <c r="L125" s="7"/>
      <c r="M125" s="7"/>
      <c r="N125" s="7"/>
      <c r="O125" s="7"/>
      <c r="P125" s="7"/>
      <c r="Q125" s="7"/>
    </row>
    <row r="126" spans="8:17" x14ac:dyDescent="0.25">
      <c r="H126" s="7"/>
      <c r="I126" s="7"/>
      <c r="J126" s="7"/>
      <c r="K126" s="7"/>
      <c r="L126" s="7"/>
      <c r="M126" s="7"/>
      <c r="N126" s="7"/>
      <c r="O126" s="7"/>
      <c r="P126" s="7"/>
      <c r="Q126" s="7"/>
    </row>
    <row r="127" spans="8:17" x14ac:dyDescent="0.25">
      <c r="H127" s="7"/>
      <c r="I127" s="7"/>
      <c r="J127" s="7"/>
      <c r="K127" s="7"/>
      <c r="L127" s="7"/>
      <c r="M127" s="7"/>
      <c r="N127" s="7"/>
      <c r="O127" s="7"/>
      <c r="P127" s="7"/>
      <c r="Q127" s="7"/>
    </row>
    <row r="128" spans="8:17" x14ac:dyDescent="0.25">
      <c r="H128" s="7"/>
      <c r="I128" s="7"/>
      <c r="J128" s="7"/>
      <c r="K128" s="7"/>
      <c r="L128" s="7"/>
      <c r="M128" s="7"/>
      <c r="N128" s="7"/>
      <c r="O128" s="7"/>
      <c r="P128" s="7"/>
      <c r="Q128" s="7"/>
    </row>
    <row r="129" spans="8:17" x14ac:dyDescent="0.25">
      <c r="H129" s="7"/>
      <c r="I129" s="7"/>
      <c r="J129" s="7"/>
      <c r="K129" s="7"/>
      <c r="L129" s="7"/>
      <c r="M129" s="7"/>
      <c r="N129" s="7"/>
      <c r="O129" s="7"/>
      <c r="P129" s="7"/>
      <c r="Q129" s="7"/>
    </row>
    <row r="130" spans="8:17" x14ac:dyDescent="0.25">
      <c r="H130" s="7"/>
      <c r="I130" s="7"/>
      <c r="J130" s="7"/>
      <c r="K130" s="7"/>
      <c r="L130" s="7"/>
      <c r="M130" s="7"/>
      <c r="N130" s="7"/>
      <c r="O130" s="7"/>
      <c r="P130" s="7"/>
      <c r="Q130" s="7"/>
    </row>
    <row r="131" spans="8:17" x14ac:dyDescent="0.25">
      <c r="H131" s="7"/>
      <c r="I131" s="7"/>
      <c r="J131" s="7"/>
      <c r="K131" s="7"/>
      <c r="L131" s="7"/>
      <c r="M131" s="7"/>
      <c r="N131" s="7"/>
      <c r="O131" s="7"/>
      <c r="P131" s="7"/>
      <c r="Q131" s="7"/>
    </row>
    <row r="132" spans="8:17" x14ac:dyDescent="0.25">
      <c r="H132" s="7"/>
      <c r="I132" s="7"/>
      <c r="J132" s="7"/>
      <c r="K132" s="7"/>
      <c r="L132" s="7"/>
      <c r="M132" s="7"/>
      <c r="N132" s="7"/>
      <c r="O132" s="7"/>
      <c r="P132" s="7"/>
      <c r="Q132" s="7"/>
    </row>
    <row r="133" spans="8:17" x14ac:dyDescent="0.25">
      <c r="H133" s="7"/>
      <c r="I133" s="7"/>
      <c r="J133" s="7"/>
      <c r="K133" s="7"/>
      <c r="L133" s="7"/>
      <c r="M133" s="7"/>
      <c r="N133" s="7"/>
      <c r="O133" s="7"/>
      <c r="P133" s="7"/>
      <c r="Q133" s="7"/>
    </row>
    <row r="134" spans="8:17" x14ac:dyDescent="0.25">
      <c r="H134" s="7"/>
      <c r="I134" s="7"/>
      <c r="J134" s="7"/>
      <c r="K134" s="7"/>
      <c r="L134" s="7"/>
      <c r="M134" s="7"/>
      <c r="N134" s="7"/>
      <c r="O134" s="7"/>
      <c r="P134" s="7"/>
      <c r="Q134" s="7"/>
    </row>
    <row r="135" spans="8:17" x14ac:dyDescent="0.25">
      <c r="H135" s="7"/>
      <c r="I135" s="7"/>
      <c r="J135" s="7"/>
      <c r="K135" s="7"/>
      <c r="L135" s="7"/>
      <c r="M135" s="7"/>
      <c r="N135" s="7"/>
      <c r="O135" s="7"/>
      <c r="P135" s="7"/>
      <c r="Q135" s="7"/>
    </row>
    <row r="136" spans="8:17" x14ac:dyDescent="0.25">
      <c r="H136" s="7"/>
      <c r="I136" s="7"/>
      <c r="J136" s="7"/>
      <c r="K136" s="7"/>
      <c r="L136" s="7"/>
      <c r="M136" s="7"/>
      <c r="N136" s="7"/>
      <c r="O136" s="7"/>
      <c r="P136" s="7"/>
      <c r="Q136" s="7"/>
    </row>
    <row r="137" spans="8:17" x14ac:dyDescent="0.25">
      <c r="H137" s="7"/>
      <c r="I137" s="7"/>
      <c r="J137" s="7"/>
      <c r="K137" s="7"/>
      <c r="L137" s="7"/>
      <c r="M137" s="7"/>
      <c r="N137" s="7"/>
      <c r="O137" s="7"/>
      <c r="P137" s="7"/>
      <c r="Q137" s="7"/>
    </row>
    <row r="138" spans="8:17" x14ac:dyDescent="0.25">
      <c r="H138" s="7"/>
      <c r="I138" s="7"/>
      <c r="J138" s="7"/>
      <c r="K138" s="7"/>
      <c r="L138" s="7"/>
      <c r="M138" s="7"/>
      <c r="N138" s="7"/>
      <c r="O138" s="7"/>
      <c r="P138" s="7"/>
      <c r="Q138" s="7"/>
    </row>
    <row r="139" spans="8:17" x14ac:dyDescent="0.25">
      <c r="H139" s="7"/>
      <c r="I139" s="7"/>
      <c r="J139" s="7"/>
      <c r="K139" s="7"/>
      <c r="L139" s="7"/>
      <c r="M139" s="7"/>
      <c r="N139" s="7"/>
      <c r="O139" s="7"/>
      <c r="P139" s="7"/>
      <c r="Q139" s="7"/>
    </row>
    <row r="140" spans="8:17" x14ac:dyDescent="0.25">
      <c r="H140" s="7"/>
      <c r="I140" s="7"/>
      <c r="J140" s="7"/>
      <c r="K140" s="7"/>
      <c r="L140" s="7"/>
      <c r="M140" s="7"/>
      <c r="N140" s="7"/>
      <c r="O140" s="7"/>
      <c r="P140" s="7"/>
      <c r="Q140" s="7"/>
    </row>
    <row r="141" spans="8:17" x14ac:dyDescent="0.25">
      <c r="H141" s="7"/>
      <c r="I141" s="7"/>
      <c r="J141" s="7"/>
      <c r="K141" s="7"/>
      <c r="L141" s="7"/>
      <c r="M141" s="7"/>
      <c r="N141" s="7"/>
      <c r="O141" s="7"/>
      <c r="P141" s="7"/>
      <c r="Q141" s="7"/>
    </row>
    <row r="142" spans="8:17" x14ac:dyDescent="0.25">
      <c r="H142" s="7"/>
      <c r="I142" s="7"/>
      <c r="J142" s="7"/>
      <c r="K142" s="7"/>
      <c r="L142" s="7"/>
      <c r="M142" s="7"/>
      <c r="N142" s="7"/>
      <c r="O142" s="7"/>
      <c r="P142" s="7"/>
      <c r="Q142" s="7"/>
    </row>
    <row r="143" spans="8:17" x14ac:dyDescent="0.25">
      <c r="H143" s="7"/>
      <c r="I143" s="7"/>
      <c r="J143" s="7"/>
      <c r="K143" s="7"/>
      <c r="L143" s="7"/>
      <c r="M143" s="7"/>
      <c r="N143" s="7"/>
      <c r="O143" s="7"/>
      <c r="P143" s="7"/>
      <c r="Q143" s="7"/>
    </row>
    <row r="144" spans="8:17" x14ac:dyDescent="0.25">
      <c r="H144" s="7"/>
      <c r="I144" s="7"/>
      <c r="J144" s="7"/>
      <c r="K144" s="7"/>
      <c r="L144" s="7"/>
      <c r="M144" s="7"/>
      <c r="N144" s="7"/>
      <c r="O144" s="7"/>
      <c r="P144" s="7"/>
      <c r="Q144" s="7"/>
    </row>
    <row r="145" spans="8:17" x14ac:dyDescent="0.25">
      <c r="H145" s="7"/>
      <c r="I145" s="7"/>
      <c r="J145" s="7"/>
      <c r="K145" s="7"/>
      <c r="L145" s="7"/>
      <c r="M145" s="7"/>
      <c r="N145" s="7"/>
      <c r="O145" s="7"/>
      <c r="P145" s="7"/>
      <c r="Q145" s="7"/>
    </row>
    <row r="146" spans="8:17" x14ac:dyDescent="0.25">
      <c r="H146" s="7"/>
      <c r="I146" s="7"/>
      <c r="J146" s="7"/>
      <c r="K146" s="7"/>
      <c r="L146" s="7"/>
      <c r="M146" s="7"/>
      <c r="N146" s="7"/>
      <c r="O146" s="7"/>
      <c r="P146" s="7"/>
      <c r="Q146" s="7"/>
    </row>
    <row r="147" spans="8:17" x14ac:dyDescent="0.25">
      <c r="H147" s="7"/>
      <c r="I147" s="7"/>
      <c r="J147" s="7"/>
      <c r="K147" s="7"/>
      <c r="L147" s="7"/>
      <c r="M147" s="7"/>
      <c r="N147" s="7"/>
      <c r="O147" s="7"/>
      <c r="P147" s="7"/>
      <c r="Q147" s="7"/>
    </row>
    <row r="148" spans="8:17" x14ac:dyDescent="0.25">
      <c r="H148" s="7"/>
      <c r="I148" s="7"/>
      <c r="J148" s="7"/>
      <c r="K148" s="7"/>
      <c r="L148" s="7"/>
      <c r="M148" s="7"/>
      <c r="N148" s="7"/>
      <c r="O148" s="7"/>
      <c r="P148" s="7"/>
      <c r="Q148" s="7"/>
    </row>
    <row r="149" spans="8:17" x14ac:dyDescent="0.25">
      <c r="H149" s="7"/>
      <c r="I149" s="7"/>
      <c r="J149" s="7"/>
      <c r="K149" s="7"/>
      <c r="L149" s="7"/>
      <c r="M149" s="7"/>
      <c r="N149" s="7"/>
      <c r="O149" s="7"/>
      <c r="P149" s="7"/>
      <c r="Q149" s="7"/>
    </row>
    <row r="150" spans="8:17" x14ac:dyDescent="0.25">
      <c r="H150" s="7"/>
      <c r="I150" s="7"/>
      <c r="J150" s="7"/>
      <c r="K150" s="7"/>
      <c r="L150" s="7"/>
      <c r="M150" s="7"/>
      <c r="N150" s="7"/>
      <c r="O150" s="7"/>
      <c r="P150" s="7"/>
      <c r="Q150" s="7"/>
    </row>
    <row r="151" spans="8:17" x14ac:dyDescent="0.25">
      <c r="H151" s="7"/>
      <c r="I151" s="7"/>
      <c r="J151" s="7"/>
      <c r="K151" s="7"/>
      <c r="L151" s="7"/>
      <c r="M151" s="7"/>
      <c r="N151" s="7"/>
      <c r="O151" s="7"/>
      <c r="P151" s="7"/>
      <c r="Q151" s="7"/>
    </row>
    <row r="152" spans="8:17" x14ac:dyDescent="0.25">
      <c r="H152" s="7"/>
      <c r="I152" s="7"/>
      <c r="J152" s="7"/>
      <c r="K152" s="7"/>
      <c r="L152" s="7"/>
      <c r="M152" s="7"/>
      <c r="N152" s="7"/>
      <c r="O152" s="7"/>
      <c r="P152" s="7"/>
      <c r="Q152" s="7"/>
    </row>
    <row r="153" spans="8:17" x14ac:dyDescent="0.25">
      <c r="H153" s="7"/>
      <c r="I153" s="7"/>
      <c r="J153" s="7"/>
      <c r="K153" s="7"/>
      <c r="L153" s="7"/>
      <c r="M153" s="7"/>
      <c r="N153" s="7"/>
      <c r="O153" s="7"/>
      <c r="P153" s="7"/>
      <c r="Q153" s="7"/>
    </row>
    <row r="154" spans="8:17" x14ac:dyDescent="0.25">
      <c r="H154" s="7"/>
      <c r="I154" s="7"/>
      <c r="J154" s="7"/>
      <c r="K154" s="7"/>
      <c r="L154" s="7"/>
      <c r="M154" s="7"/>
      <c r="N154" s="7"/>
      <c r="O154" s="7"/>
      <c r="P154" s="7"/>
      <c r="Q154" s="7"/>
    </row>
    <row r="155" spans="8:17" x14ac:dyDescent="0.25">
      <c r="H155" s="7"/>
      <c r="I155" s="7"/>
      <c r="J155" s="7"/>
      <c r="K155" s="7"/>
      <c r="L155" s="7"/>
      <c r="M155" s="7"/>
      <c r="N155" s="7"/>
      <c r="O155" s="7"/>
      <c r="P155" s="7"/>
      <c r="Q155" s="7"/>
    </row>
    <row r="156" spans="8:17" x14ac:dyDescent="0.25">
      <c r="H156" s="7"/>
      <c r="I156" s="7"/>
      <c r="J156" s="7"/>
      <c r="K156" s="7"/>
      <c r="L156" s="7"/>
      <c r="M156" s="7"/>
      <c r="N156" s="7"/>
      <c r="O156" s="7"/>
      <c r="P156" s="7"/>
      <c r="Q156" s="7"/>
    </row>
    <row r="157" spans="8:17" x14ac:dyDescent="0.25">
      <c r="H157" s="7"/>
      <c r="I157" s="7"/>
      <c r="J157" s="7"/>
      <c r="K157" s="7"/>
      <c r="L157" s="7"/>
      <c r="M157" s="7"/>
      <c r="N157" s="7"/>
      <c r="O157" s="7"/>
      <c r="P157" s="7"/>
      <c r="Q157" s="7"/>
    </row>
    <row r="158" spans="8:17" x14ac:dyDescent="0.25">
      <c r="H158" s="7"/>
      <c r="I158" s="7"/>
      <c r="J158" s="7"/>
      <c r="K158" s="7"/>
      <c r="L158" s="7"/>
      <c r="M158" s="7"/>
      <c r="N158" s="7"/>
      <c r="O158" s="7"/>
      <c r="P158" s="7"/>
      <c r="Q158" s="7"/>
    </row>
    <row r="159" spans="8:17" x14ac:dyDescent="0.25">
      <c r="H159" s="7"/>
      <c r="I159" s="7"/>
      <c r="J159" s="7"/>
      <c r="K159" s="7"/>
      <c r="L159" s="7"/>
      <c r="M159" s="7"/>
      <c r="N159" s="7"/>
      <c r="O159" s="7"/>
      <c r="P159" s="7"/>
      <c r="Q159" s="7"/>
    </row>
    <row r="160" spans="8:17" x14ac:dyDescent="0.25">
      <c r="H160" s="7"/>
      <c r="I160" s="7"/>
      <c r="J160" s="7"/>
      <c r="K160" s="7"/>
      <c r="L160" s="7"/>
      <c r="M160" s="7"/>
      <c r="N160" s="7"/>
      <c r="O160" s="7"/>
      <c r="P160" s="7"/>
      <c r="Q160" s="7"/>
    </row>
    <row r="161" spans="8:17" x14ac:dyDescent="0.25">
      <c r="H161" s="7"/>
      <c r="I161" s="7"/>
      <c r="J161" s="7"/>
      <c r="K161" s="7"/>
      <c r="L161" s="7"/>
      <c r="M161" s="7"/>
      <c r="N161" s="7"/>
      <c r="O161" s="7"/>
      <c r="P161" s="7"/>
      <c r="Q161" s="7"/>
    </row>
    <row r="162" spans="8:17" x14ac:dyDescent="0.25">
      <c r="H162" s="7"/>
      <c r="I162" s="7"/>
      <c r="J162" s="7"/>
      <c r="K162" s="7"/>
      <c r="L162" s="7"/>
      <c r="M162" s="7"/>
      <c r="N162" s="7"/>
      <c r="O162" s="7"/>
      <c r="P162" s="7"/>
      <c r="Q162" s="7"/>
    </row>
    <row r="163" spans="8:17" x14ac:dyDescent="0.25">
      <c r="H163" s="7"/>
      <c r="I163" s="7"/>
      <c r="J163" s="7"/>
      <c r="K163" s="7"/>
      <c r="L163" s="7"/>
      <c r="M163" s="7"/>
      <c r="N163" s="7"/>
      <c r="O163" s="7"/>
      <c r="P163" s="7"/>
      <c r="Q163" s="7"/>
    </row>
    <row r="164" spans="8:17" x14ac:dyDescent="0.25">
      <c r="H164" s="7"/>
      <c r="I164" s="7"/>
      <c r="J164" s="7"/>
      <c r="K164" s="7"/>
      <c r="L164" s="7"/>
      <c r="M164" s="7"/>
      <c r="N164" s="7"/>
      <c r="O164" s="7"/>
      <c r="P164" s="7"/>
      <c r="Q164" s="7"/>
    </row>
    <row r="165" spans="8:17" x14ac:dyDescent="0.25">
      <c r="H165" s="7"/>
      <c r="I165" s="7"/>
      <c r="J165" s="7"/>
      <c r="K165" s="7"/>
      <c r="L165" s="7"/>
      <c r="M165" s="7"/>
      <c r="N165" s="7"/>
      <c r="O165" s="7"/>
      <c r="P165" s="7"/>
      <c r="Q165" s="7"/>
    </row>
    <row r="166" spans="8:17" x14ac:dyDescent="0.25">
      <c r="H166" s="7"/>
      <c r="I166" s="7"/>
      <c r="J166" s="7"/>
      <c r="K166" s="7"/>
      <c r="L166" s="7"/>
      <c r="M166" s="7"/>
      <c r="N166" s="7"/>
      <c r="O166" s="7"/>
      <c r="P166" s="7"/>
      <c r="Q166" s="7"/>
    </row>
    <row r="167" spans="8:17" x14ac:dyDescent="0.25">
      <c r="H167" s="7"/>
      <c r="I167" s="7"/>
      <c r="J167" s="7"/>
      <c r="K167" s="7"/>
      <c r="L167" s="7"/>
      <c r="M167" s="7"/>
      <c r="N167" s="7"/>
      <c r="O167" s="7"/>
      <c r="P167" s="7"/>
      <c r="Q167" s="7"/>
    </row>
    <row r="168" spans="8:17" x14ac:dyDescent="0.25">
      <c r="H168" s="7"/>
      <c r="I168" s="7"/>
      <c r="J168" s="7"/>
      <c r="K168" s="7"/>
      <c r="L168" s="7"/>
      <c r="M168" s="7"/>
      <c r="N168" s="7"/>
      <c r="O168" s="7"/>
      <c r="P168" s="7"/>
      <c r="Q168" s="7"/>
    </row>
    <row r="169" spans="8:17" x14ac:dyDescent="0.25">
      <c r="H169" s="7"/>
      <c r="I169" s="7"/>
      <c r="J169" s="7"/>
      <c r="K169" s="7"/>
      <c r="L169" s="7"/>
      <c r="M169" s="7"/>
      <c r="N169" s="7"/>
      <c r="O169" s="7"/>
      <c r="P169" s="7"/>
      <c r="Q169" s="7"/>
    </row>
    <row r="170" spans="8:17" x14ac:dyDescent="0.25">
      <c r="H170" s="7"/>
      <c r="I170" s="7"/>
      <c r="J170" s="7"/>
      <c r="K170" s="7"/>
      <c r="L170" s="7"/>
      <c r="M170" s="7"/>
      <c r="N170" s="7"/>
      <c r="O170" s="7"/>
      <c r="P170" s="7"/>
      <c r="Q170" s="7"/>
    </row>
    <row r="171" spans="8:17" x14ac:dyDescent="0.25">
      <c r="H171" s="7"/>
      <c r="I171" s="7"/>
      <c r="J171" s="7"/>
      <c r="K171" s="7"/>
      <c r="L171" s="7"/>
      <c r="M171" s="7"/>
      <c r="N171" s="7"/>
      <c r="O171" s="7"/>
      <c r="P171" s="7"/>
      <c r="Q171" s="7"/>
    </row>
    <row r="172" spans="8:17" x14ac:dyDescent="0.25">
      <c r="H172" s="7"/>
      <c r="I172" s="7"/>
      <c r="J172" s="7"/>
      <c r="K172" s="7"/>
      <c r="L172" s="7"/>
      <c r="M172" s="7"/>
      <c r="N172" s="7"/>
      <c r="O172" s="7"/>
      <c r="P172" s="7"/>
      <c r="Q172" s="7"/>
    </row>
    <row r="173" spans="8:17" x14ac:dyDescent="0.25">
      <c r="H173" s="7"/>
      <c r="I173" s="7"/>
      <c r="J173" s="7"/>
      <c r="K173" s="7"/>
      <c r="L173" s="7"/>
      <c r="M173" s="7"/>
      <c r="N173" s="7"/>
      <c r="O173" s="7"/>
      <c r="P173" s="7"/>
      <c r="Q173" s="7"/>
    </row>
    <row r="174" spans="8:17" x14ac:dyDescent="0.25">
      <c r="H174" s="7"/>
      <c r="I174" s="7"/>
      <c r="J174" s="7"/>
      <c r="K174" s="7"/>
      <c r="L174" s="7"/>
      <c r="M174" s="7"/>
      <c r="N174" s="7"/>
      <c r="O174" s="7"/>
      <c r="P174" s="7"/>
      <c r="Q174" s="7"/>
    </row>
    <row r="175" spans="8:17" x14ac:dyDescent="0.25">
      <c r="H175" s="7"/>
      <c r="I175" s="7"/>
      <c r="J175" s="7"/>
      <c r="K175" s="7"/>
      <c r="L175" s="7"/>
      <c r="M175" s="7"/>
      <c r="N175" s="7"/>
      <c r="O175" s="7"/>
      <c r="P175" s="7"/>
      <c r="Q175" s="7"/>
    </row>
    <row r="176" spans="8:17" x14ac:dyDescent="0.25">
      <c r="H176" s="7"/>
      <c r="I176" s="7"/>
      <c r="J176" s="7"/>
      <c r="K176" s="7"/>
      <c r="L176" s="7"/>
      <c r="M176" s="7"/>
      <c r="N176" s="7"/>
      <c r="O176" s="7"/>
      <c r="P176" s="7"/>
      <c r="Q176" s="7"/>
    </row>
    <row r="177" spans="8:17" x14ac:dyDescent="0.25">
      <c r="H177" s="7"/>
      <c r="I177" s="7"/>
      <c r="J177" s="7"/>
      <c r="K177" s="7"/>
      <c r="L177" s="7"/>
      <c r="M177" s="7"/>
      <c r="N177" s="7"/>
      <c r="O177" s="7"/>
      <c r="P177" s="7"/>
      <c r="Q177" s="7"/>
    </row>
    <row r="178" spans="8:17" x14ac:dyDescent="0.25">
      <c r="H178" s="7"/>
      <c r="I178" s="7"/>
      <c r="J178" s="7"/>
      <c r="K178" s="7"/>
      <c r="L178" s="7"/>
      <c r="M178" s="7"/>
      <c r="N178" s="7"/>
      <c r="O178" s="7"/>
      <c r="P178" s="7"/>
      <c r="Q178" s="7"/>
    </row>
    <row r="179" spans="8:17" x14ac:dyDescent="0.25">
      <c r="H179" s="7"/>
      <c r="I179" s="7"/>
      <c r="J179" s="7"/>
      <c r="K179" s="7"/>
      <c r="L179" s="7"/>
      <c r="M179" s="7"/>
      <c r="N179" s="7"/>
      <c r="O179" s="7"/>
      <c r="P179" s="7"/>
      <c r="Q179" s="7"/>
    </row>
    <row r="180" spans="8:17" x14ac:dyDescent="0.25">
      <c r="H180" s="7"/>
      <c r="I180" s="7"/>
      <c r="J180" s="7"/>
      <c r="K180" s="7"/>
      <c r="L180" s="7"/>
      <c r="M180" s="7"/>
      <c r="N180" s="7"/>
      <c r="O180" s="7"/>
      <c r="P180" s="7"/>
      <c r="Q180" s="7"/>
    </row>
    <row r="181" spans="8:17" x14ac:dyDescent="0.25">
      <c r="H181" s="7"/>
      <c r="I181" s="7"/>
      <c r="J181" s="7"/>
      <c r="K181" s="7"/>
      <c r="L181" s="7"/>
      <c r="M181" s="7"/>
      <c r="N181" s="7"/>
      <c r="O181" s="7"/>
      <c r="P181" s="7"/>
      <c r="Q181" s="7"/>
    </row>
    <row r="182" spans="8:17" x14ac:dyDescent="0.25">
      <c r="H182" s="7"/>
      <c r="I182" s="7"/>
      <c r="J182" s="7"/>
      <c r="K182" s="7"/>
      <c r="L182" s="7"/>
      <c r="M182" s="7"/>
      <c r="N182" s="7"/>
      <c r="O182" s="7"/>
      <c r="P182" s="7"/>
      <c r="Q182" s="7"/>
    </row>
    <row r="183" spans="8:17" x14ac:dyDescent="0.25">
      <c r="H183" s="7"/>
      <c r="I183" s="7"/>
      <c r="J183" s="7"/>
      <c r="K183" s="7"/>
      <c r="L183" s="7"/>
      <c r="M183" s="7"/>
      <c r="N183" s="7"/>
      <c r="O183" s="7"/>
      <c r="P183" s="7"/>
      <c r="Q183" s="7"/>
    </row>
    <row r="184" spans="8:17" x14ac:dyDescent="0.25">
      <c r="H184" s="7"/>
      <c r="I184" s="7"/>
      <c r="J184" s="7"/>
      <c r="K184" s="7"/>
      <c r="L184" s="7"/>
      <c r="M184" s="7"/>
      <c r="N184" s="7"/>
      <c r="O184" s="7"/>
      <c r="P184" s="7"/>
      <c r="Q184" s="7"/>
    </row>
    <row r="185" spans="8:17" x14ac:dyDescent="0.25">
      <c r="H185" s="7"/>
      <c r="I185" s="7"/>
      <c r="J185" s="7"/>
      <c r="K185" s="7"/>
      <c r="L185" s="7"/>
      <c r="M185" s="7"/>
      <c r="N185" s="7"/>
      <c r="O185" s="7"/>
      <c r="P185" s="7"/>
      <c r="Q185" s="7"/>
    </row>
    <row r="186" spans="8:17" x14ac:dyDescent="0.25">
      <c r="H186" s="7"/>
      <c r="I186" s="7"/>
      <c r="J186" s="7"/>
      <c r="K186" s="7"/>
      <c r="L186" s="7"/>
      <c r="M186" s="7"/>
      <c r="N186" s="7"/>
      <c r="O186" s="7"/>
      <c r="P186" s="7"/>
      <c r="Q186" s="7"/>
    </row>
    <row r="187" spans="8:17" x14ac:dyDescent="0.25">
      <c r="H187" s="7"/>
      <c r="I187" s="7"/>
      <c r="J187" s="7"/>
      <c r="K187" s="7"/>
      <c r="L187" s="7"/>
      <c r="M187" s="7"/>
      <c r="N187" s="7"/>
      <c r="O187" s="7"/>
      <c r="P187" s="7"/>
      <c r="Q187" s="7"/>
    </row>
    <row r="188" spans="8:17" x14ac:dyDescent="0.25">
      <c r="H188" s="7"/>
      <c r="I188" s="7"/>
      <c r="J188" s="7"/>
      <c r="K188" s="7"/>
      <c r="L188" s="7"/>
      <c r="M188" s="7"/>
      <c r="N188" s="7"/>
      <c r="O188" s="7"/>
      <c r="P188" s="7"/>
      <c r="Q188" s="7"/>
    </row>
    <row r="189" spans="8:17" x14ac:dyDescent="0.25">
      <c r="H189" s="7"/>
      <c r="I189" s="7"/>
      <c r="J189" s="7"/>
      <c r="K189" s="7"/>
      <c r="L189" s="7"/>
      <c r="M189" s="7"/>
      <c r="N189" s="7"/>
      <c r="O189" s="7"/>
      <c r="P189" s="7"/>
      <c r="Q189" s="7"/>
    </row>
    <row r="190" spans="8:17" x14ac:dyDescent="0.25">
      <c r="H190" s="7"/>
      <c r="I190" s="7"/>
      <c r="J190" s="7"/>
      <c r="K190" s="7"/>
      <c r="L190" s="7"/>
      <c r="M190" s="7"/>
      <c r="N190" s="7"/>
      <c r="O190" s="7"/>
      <c r="P190" s="7"/>
      <c r="Q190" s="7"/>
    </row>
    <row r="191" spans="8:17" x14ac:dyDescent="0.25">
      <c r="H191" s="7"/>
      <c r="I191" s="7"/>
      <c r="J191" s="7"/>
      <c r="K191" s="7"/>
      <c r="L191" s="7"/>
      <c r="M191" s="7"/>
      <c r="N191" s="7"/>
      <c r="O191" s="7"/>
      <c r="P191" s="7"/>
      <c r="Q191" s="7"/>
    </row>
    <row r="192" spans="8:17" x14ac:dyDescent="0.25">
      <c r="H192" s="7"/>
      <c r="I192" s="7"/>
      <c r="J192" s="7"/>
      <c r="K192" s="7"/>
      <c r="L192" s="7"/>
      <c r="M192" s="7"/>
      <c r="N192" s="7"/>
      <c r="O192" s="7"/>
      <c r="P192" s="7"/>
      <c r="Q192" s="7"/>
    </row>
    <row r="193" spans="8:17" x14ac:dyDescent="0.25">
      <c r="H193" s="7"/>
      <c r="I193" s="7"/>
      <c r="J193" s="7"/>
      <c r="K193" s="7"/>
      <c r="L193" s="7"/>
      <c r="M193" s="7"/>
      <c r="N193" s="7"/>
      <c r="O193" s="7"/>
      <c r="P193" s="7"/>
      <c r="Q193" s="7"/>
    </row>
    <row r="194" spans="8:17" x14ac:dyDescent="0.25">
      <c r="H194" s="7"/>
      <c r="I194" s="7"/>
      <c r="J194" s="7"/>
      <c r="K194" s="7"/>
      <c r="L194" s="7"/>
      <c r="M194" s="7"/>
      <c r="N194" s="7"/>
      <c r="O194" s="7"/>
      <c r="P194" s="7"/>
      <c r="Q194" s="7"/>
    </row>
    <row r="195" spans="8:17" x14ac:dyDescent="0.25">
      <c r="H195" s="7"/>
      <c r="I195" s="7"/>
      <c r="J195" s="7"/>
      <c r="K195" s="7"/>
      <c r="L195" s="7"/>
      <c r="M195" s="7"/>
      <c r="N195" s="7"/>
      <c r="O195" s="7"/>
      <c r="P195" s="7"/>
      <c r="Q195" s="7"/>
    </row>
    <row r="196" spans="8:17" x14ac:dyDescent="0.25">
      <c r="H196" s="7"/>
      <c r="I196" s="7"/>
      <c r="J196" s="7"/>
      <c r="K196" s="7"/>
      <c r="L196" s="7"/>
      <c r="M196" s="7"/>
      <c r="N196" s="7"/>
      <c r="O196" s="7"/>
      <c r="P196" s="7"/>
      <c r="Q196" s="7"/>
    </row>
    <row r="197" spans="8:17" x14ac:dyDescent="0.25">
      <c r="H197" s="7"/>
      <c r="I197" s="7"/>
      <c r="J197" s="7"/>
      <c r="K197" s="7"/>
      <c r="L197" s="7"/>
      <c r="M197" s="7"/>
      <c r="N197" s="7"/>
      <c r="O197" s="7"/>
      <c r="P197" s="7"/>
      <c r="Q197" s="7"/>
    </row>
    <row r="198" spans="8:17" x14ac:dyDescent="0.25">
      <c r="H198" s="7"/>
      <c r="I198" s="7"/>
      <c r="J198" s="7"/>
      <c r="K198" s="7"/>
      <c r="L198" s="7"/>
      <c r="M198" s="7"/>
      <c r="N198" s="7"/>
      <c r="O198" s="7"/>
      <c r="P198" s="7"/>
      <c r="Q198" s="7"/>
    </row>
    <row r="199" spans="8:17" x14ac:dyDescent="0.25">
      <c r="H199" s="7"/>
      <c r="I199" s="7"/>
      <c r="J199" s="7"/>
      <c r="K199" s="7"/>
      <c r="L199" s="7"/>
      <c r="M199" s="7"/>
      <c r="N199" s="7"/>
      <c r="O199" s="7"/>
      <c r="P199" s="7"/>
      <c r="Q199" s="7"/>
    </row>
    <row r="200" spans="8:17" x14ac:dyDescent="0.25">
      <c r="H200" s="7"/>
      <c r="I200" s="7"/>
      <c r="J200" s="7"/>
      <c r="K200" s="7"/>
      <c r="L200" s="7"/>
      <c r="M200" s="7"/>
      <c r="N200" s="7"/>
      <c r="O200" s="7"/>
      <c r="P200" s="7"/>
      <c r="Q200" s="7"/>
    </row>
    <row r="201" spans="8:17" x14ac:dyDescent="0.25">
      <c r="H201" s="7"/>
      <c r="I201" s="7"/>
      <c r="J201" s="7"/>
      <c r="K201" s="7"/>
      <c r="L201" s="7"/>
      <c r="M201" s="7"/>
      <c r="N201" s="7"/>
      <c r="O201" s="7"/>
      <c r="P201" s="7"/>
      <c r="Q201" s="7"/>
    </row>
    <row r="202" spans="8:17" x14ac:dyDescent="0.25">
      <c r="H202" s="7"/>
      <c r="I202" s="7"/>
      <c r="J202" s="7"/>
      <c r="K202" s="7"/>
      <c r="L202" s="7"/>
      <c r="M202" s="7"/>
      <c r="N202" s="7"/>
      <c r="O202" s="7"/>
      <c r="P202" s="7"/>
      <c r="Q202" s="7"/>
    </row>
    <row r="203" spans="8:17" x14ac:dyDescent="0.25">
      <c r="H203" s="7"/>
      <c r="I203" s="7"/>
      <c r="J203" s="7"/>
      <c r="K203" s="7"/>
      <c r="L203" s="7"/>
      <c r="M203" s="7"/>
      <c r="N203" s="7"/>
      <c r="O203" s="7"/>
      <c r="P203" s="7"/>
      <c r="Q203" s="7"/>
    </row>
    <row r="204" spans="8:17" x14ac:dyDescent="0.25">
      <c r="H204" s="7"/>
      <c r="I204" s="7"/>
      <c r="J204" s="7"/>
      <c r="K204" s="7"/>
      <c r="L204" s="7"/>
      <c r="M204" s="7"/>
      <c r="N204" s="7"/>
      <c r="O204" s="7"/>
      <c r="P204" s="7"/>
      <c r="Q204" s="7"/>
    </row>
    <row r="205" spans="8:17" x14ac:dyDescent="0.25">
      <c r="H205" s="7"/>
      <c r="I205" s="7"/>
      <c r="J205" s="7"/>
      <c r="K205" s="7"/>
      <c r="L205" s="7"/>
      <c r="M205" s="7"/>
      <c r="N205" s="7"/>
      <c r="O205" s="7"/>
      <c r="P205" s="7"/>
      <c r="Q205" s="7"/>
    </row>
    <row r="206" spans="8:17" x14ac:dyDescent="0.25">
      <c r="H206" s="7"/>
      <c r="I206" s="7"/>
      <c r="J206" s="7"/>
      <c r="K206" s="7"/>
      <c r="L206" s="7"/>
      <c r="M206" s="7"/>
      <c r="N206" s="7"/>
      <c r="O206" s="7"/>
      <c r="P206" s="7"/>
      <c r="Q206" s="7"/>
    </row>
    <row r="207" spans="8:17" x14ac:dyDescent="0.25">
      <c r="H207" s="7"/>
      <c r="I207" s="7"/>
      <c r="J207" s="7"/>
      <c r="K207" s="7"/>
      <c r="L207" s="7"/>
      <c r="M207" s="7"/>
      <c r="N207" s="7"/>
      <c r="O207" s="7"/>
      <c r="P207" s="7"/>
      <c r="Q207" s="7"/>
    </row>
    <row r="208" spans="8:17" x14ac:dyDescent="0.25">
      <c r="H208" s="7"/>
      <c r="I208" s="7"/>
      <c r="J208" s="7"/>
      <c r="K208" s="7"/>
      <c r="L208" s="7"/>
      <c r="M208" s="7"/>
      <c r="N208" s="7"/>
      <c r="O208" s="7"/>
      <c r="P208" s="7"/>
      <c r="Q208" s="7"/>
    </row>
    <row r="209" spans="8:17" x14ac:dyDescent="0.25">
      <c r="H209" s="7"/>
      <c r="I209" s="7"/>
      <c r="J209" s="7"/>
      <c r="K209" s="7"/>
      <c r="L209" s="7"/>
      <c r="M209" s="7"/>
      <c r="N209" s="7"/>
      <c r="O209" s="7"/>
      <c r="P209" s="7"/>
      <c r="Q209" s="7"/>
    </row>
    <row r="210" spans="8:17" x14ac:dyDescent="0.25">
      <c r="H210" s="7"/>
      <c r="I210" s="7"/>
      <c r="J210" s="7"/>
      <c r="K210" s="7"/>
      <c r="L210" s="7"/>
      <c r="M210" s="7"/>
      <c r="N210" s="7"/>
      <c r="O210" s="7"/>
      <c r="P210" s="7"/>
      <c r="Q210" s="7"/>
    </row>
    <row r="211" spans="8:17" x14ac:dyDescent="0.25">
      <c r="H211" s="7"/>
      <c r="I211" s="7"/>
      <c r="J211" s="7"/>
      <c r="K211" s="7"/>
      <c r="L211" s="7"/>
      <c r="M211" s="7"/>
      <c r="N211" s="7"/>
      <c r="O211" s="7"/>
      <c r="P211" s="7"/>
      <c r="Q211" s="7"/>
    </row>
    <row r="212" spans="8:17" x14ac:dyDescent="0.25">
      <c r="H212" s="7"/>
      <c r="I212" s="7"/>
      <c r="J212" s="7"/>
      <c r="K212" s="7"/>
      <c r="L212" s="7"/>
      <c r="M212" s="7"/>
      <c r="N212" s="7"/>
      <c r="O212" s="7"/>
      <c r="P212" s="7"/>
      <c r="Q212" s="7"/>
    </row>
    <row r="213" spans="8:17" x14ac:dyDescent="0.25">
      <c r="H213" s="7"/>
      <c r="I213" s="7"/>
      <c r="J213" s="7"/>
      <c r="K213" s="7"/>
      <c r="L213" s="7"/>
      <c r="M213" s="7"/>
      <c r="N213" s="7"/>
      <c r="O213" s="7"/>
      <c r="P213" s="7"/>
      <c r="Q213" s="7"/>
    </row>
    <row r="214" spans="8:17" x14ac:dyDescent="0.25">
      <c r="H214" s="7"/>
      <c r="I214" s="7"/>
      <c r="J214" s="7"/>
      <c r="K214" s="7"/>
      <c r="L214" s="7"/>
      <c r="M214" s="7"/>
      <c r="N214" s="7"/>
      <c r="O214" s="7"/>
      <c r="P214" s="7"/>
      <c r="Q214" s="7"/>
    </row>
    <row r="215" spans="8:17" x14ac:dyDescent="0.25">
      <c r="H215" s="7"/>
      <c r="I215" s="7"/>
      <c r="J215" s="7"/>
      <c r="K215" s="7"/>
      <c r="L215" s="7"/>
      <c r="M215" s="7"/>
      <c r="N215" s="7"/>
      <c r="O215" s="7"/>
      <c r="P215" s="7"/>
      <c r="Q215" s="7"/>
    </row>
  </sheetData>
  <sheetProtection algorithmName="SHA-512" hashValue="Iv7mHB1LmOxTNQHaO08xKu3LYosB9gPnsi15An5ZimYcjBZTM8PshDXlawcm+mbtDin3dCqKTdnroPCENigsJg==" saltValue="DY0bg2IQPNpfDwJcz1OrnQ==" spinCount="100000" sheet="1" objects="1" scenarios="1"/>
  <autoFilter ref="A4:Q106" xr:uid="{E25D2F9C-F553-4C7C-A164-2F8010E454A5}">
    <sortState xmlns:xlrd2="http://schemas.microsoft.com/office/spreadsheetml/2017/richdata2" ref="A5:Q106">
      <sortCondition descending="1" ref="Q4:Q106"/>
    </sortState>
  </autoFilter>
  <mergeCells count="4">
    <mergeCell ref="H3:J3"/>
    <mergeCell ref="K3:L3"/>
    <mergeCell ref="M3:P3"/>
    <mergeCell ref="B2:Q2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D6118-85B5-4DE7-9430-C7EAC0C040B2}">
  <dimension ref="A1:I80"/>
  <sheetViews>
    <sheetView tabSelected="1" workbookViewId="0">
      <selection activeCell="A3" sqref="A3"/>
    </sheetView>
  </sheetViews>
  <sheetFormatPr defaultRowHeight="15" x14ac:dyDescent="0.25"/>
  <cols>
    <col min="1" max="1" width="22.7109375" customWidth="1"/>
    <col min="2" max="2" width="31.28515625" customWidth="1"/>
    <col min="3" max="3" width="25" bestFit="1" customWidth="1"/>
    <col min="4" max="4" width="19.85546875" style="2" customWidth="1"/>
    <col min="5" max="5" width="17" bestFit="1" customWidth="1"/>
    <col min="6" max="6" width="15.140625" customWidth="1"/>
    <col min="7" max="7" width="12.7109375" bestFit="1" customWidth="1"/>
    <col min="8" max="8" width="12.140625" customWidth="1"/>
    <col min="9" max="9" width="13.85546875" customWidth="1"/>
    <col min="12" max="12" width="29.140625" customWidth="1"/>
    <col min="15" max="15" width="15.28515625" bestFit="1" customWidth="1"/>
    <col min="16" max="16" width="15.42578125" bestFit="1" customWidth="1"/>
  </cols>
  <sheetData>
    <row r="1" spans="1:9" ht="32.25" customHeight="1" x14ac:dyDescent="0.25"/>
    <row r="2" spans="1:9" ht="46.5" customHeight="1" x14ac:dyDescent="0.25">
      <c r="A2" s="63" t="s">
        <v>367</v>
      </c>
      <c r="B2" s="63"/>
      <c r="C2" s="63"/>
      <c r="D2" s="63"/>
      <c r="E2" s="63"/>
      <c r="F2" s="63"/>
      <c r="G2" s="63"/>
      <c r="H2" s="63"/>
      <c r="I2" s="63"/>
    </row>
    <row r="3" spans="1:9" ht="57" customHeight="1" x14ac:dyDescent="0.25">
      <c r="A3" s="15" t="s">
        <v>346</v>
      </c>
      <c r="B3" s="16" t="s">
        <v>294</v>
      </c>
      <c r="C3" s="16" t="s">
        <v>295</v>
      </c>
      <c r="D3" s="17" t="s">
        <v>342</v>
      </c>
      <c r="E3" s="16" t="s">
        <v>348</v>
      </c>
      <c r="F3" s="16" t="s">
        <v>349</v>
      </c>
      <c r="G3" s="16" t="s">
        <v>332</v>
      </c>
      <c r="H3" s="16" t="s">
        <v>350</v>
      </c>
      <c r="I3" s="18" t="s">
        <v>340</v>
      </c>
    </row>
    <row r="4" spans="1:9" ht="13.5" customHeight="1" x14ac:dyDescent="0.25">
      <c r="A4" s="22" t="s">
        <v>296</v>
      </c>
      <c r="B4" s="23" t="s">
        <v>124</v>
      </c>
      <c r="C4" s="23" t="s">
        <v>347</v>
      </c>
      <c r="D4" s="24">
        <v>199434.74</v>
      </c>
      <c r="E4" s="25" t="s">
        <v>119</v>
      </c>
      <c r="F4" s="25" t="s">
        <v>119</v>
      </c>
      <c r="G4" s="25" t="s">
        <v>102</v>
      </c>
      <c r="H4" s="26">
        <f>VLOOKUP(G4,'County Data'!$A$5:$G$106,7,FALSE)</f>
        <v>6.2357217E-2</v>
      </c>
      <c r="I4" s="27">
        <f>VLOOKUP(G4,'County Data'!$A$5:$G$106,5,FALSE)</f>
        <v>0.47425561999999999</v>
      </c>
    </row>
    <row r="5" spans="1:9" ht="13.5" customHeight="1" x14ac:dyDescent="0.25">
      <c r="A5" s="22" t="s">
        <v>307</v>
      </c>
      <c r="B5" s="23" t="s">
        <v>308</v>
      </c>
      <c r="C5" s="23" t="s">
        <v>121</v>
      </c>
      <c r="D5" s="24">
        <v>1301847.6000000001</v>
      </c>
      <c r="E5" s="25" t="s">
        <v>119</v>
      </c>
      <c r="F5" s="25" t="s">
        <v>119</v>
      </c>
      <c r="G5" s="25" t="s">
        <v>103</v>
      </c>
      <c r="H5" s="26">
        <f>VLOOKUP(G5,'County Data'!$A$5:$G$106,7,FALSE)</f>
        <v>0.44353333</v>
      </c>
      <c r="I5" s="27">
        <f>VLOOKUP(G5,'County Data'!$A$5:$G$106,5,FALSE)</f>
        <v>0.46803576000000002</v>
      </c>
    </row>
    <row r="6" spans="1:9" ht="13.5" customHeight="1" x14ac:dyDescent="0.25">
      <c r="A6" s="22" t="s">
        <v>311</v>
      </c>
      <c r="B6" s="23" t="s">
        <v>130</v>
      </c>
      <c r="C6" s="23" t="s">
        <v>121</v>
      </c>
      <c r="D6" s="24">
        <v>86566.55</v>
      </c>
      <c r="E6" s="25" t="s">
        <v>341</v>
      </c>
      <c r="F6" s="25" t="s">
        <v>341</v>
      </c>
      <c r="G6" s="25" t="s">
        <v>102</v>
      </c>
      <c r="H6" s="26">
        <f>VLOOKUP(G6,'County Data'!$A$5:$G$106,7,FALSE)</f>
        <v>6.2357217E-2</v>
      </c>
      <c r="I6" s="27">
        <f>VLOOKUP(G6,'County Data'!$A$5:$G$106,5,FALSE)</f>
        <v>0.47425561999999999</v>
      </c>
    </row>
    <row r="7" spans="1:9" ht="13.5" customHeight="1" x14ac:dyDescent="0.25">
      <c r="A7" s="22" t="s">
        <v>312</v>
      </c>
      <c r="B7" s="23" t="s">
        <v>133</v>
      </c>
      <c r="C7" s="23" t="s">
        <v>121</v>
      </c>
      <c r="D7" s="24">
        <v>121376.31</v>
      </c>
      <c r="E7" s="25" t="s">
        <v>341</v>
      </c>
      <c r="F7" s="25" t="s">
        <v>341</v>
      </c>
      <c r="G7" s="25" t="s">
        <v>102</v>
      </c>
      <c r="H7" s="26">
        <f>VLOOKUP(G7,'County Data'!$A$5:$G$106,7,FALSE)</f>
        <v>6.2357217E-2</v>
      </c>
      <c r="I7" s="27">
        <f>VLOOKUP(G7,'County Data'!$A$5:$G$106,5,FALSE)</f>
        <v>0.47425561999999999</v>
      </c>
    </row>
    <row r="8" spans="1:9" ht="13.5" customHeight="1" x14ac:dyDescent="0.25">
      <c r="A8" s="22" t="s">
        <v>316</v>
      </c>
      <c r="B8" s="23" t="s">
        <v>135</v>
      </c>
      <c r="C8" s="23" t="s">
        <v>347</v>
      </c>
      <c r="D8" s="24">
        <v>206548.94</v>
      </c>
      <c r="E8" s="25" t="s">
        <v>119</v>
      </c>
      <c r="F8" s="25" t="s">
        <v>119</v>
      </c>
      <c r="G8" s="25" t="s">
        <v>102</v>
      </c>
      <c r="H8" s="26">
        <f>VLOOKUP(G8,'County Data'!$A$5:$G$106,7,FALSE)</f>
        <v>6.2357217E-2</v>
      </c>
      <c r="I8" s="27">
        <f>VLOOKUP(G8,'County Data'!$A$5:$G$106,5,FALSE)</f>
        <v>0.47425561999999999</v>
      </c>
    </row>
    <row r="9" spans="1:9" ht="13.5" customHeight="1" x14ac:dyDescent="0.25">
      <c r="A9" s="22" t="s">
        <v>315</v>
      </c>
      <c r="B9" s="23" t="s">
        <v>123</v>
      </c>
      <c r="C9" s="23" t="s">
        <v>347</v>
      </c>
      <c r="D9" s="24">
        <v>343260.15</v>
      </c>
      <c r="E9" s="25" t="s">
        <v>119</v>
      </c>
      <c r="F9" s="25" t="s">
        <v>119</v>
      </c>
      <c r="G9" s="25" t="s">
        <v>102</v>
      </c>
      <c r="H9" s="26">
        <f>VLOOKUP(G9,'County Data'!$A$5:$G$106,7,FALSE)</f>
        <v>6.2357217E-2</v>
      </c>
      <c r="I9" s="27">
        <f>VLOOKUP(G9,'County Data'!$A$5:$G$106,5,FALSE)</f>
        <v>0.47425561999999999</v>
      </c>
    </row>
    <row r="10" spans="1:9" ht="13.5" customHeight="1" x14ac:dyDescent="0.25">
      <c r="A10" s="22" t="s">
        <v>297</v>
      </c>
      <c r="B10" s="23" t="s">
        <v>344</v>
      </c>
      <c r="C10" s="23" t="s">
        <v>121</v>
      </c>
      <c r="D10" s="24">
        <v>5355723.97</v>
      </c>
      <c r="E10" s="25" t="s">
        <v>119</v>
      </c>
      <c r="F10" s="25" t="s">
        <v>119</v>
      </c>
      <c r="G10" s="25" t="s">
        <v>115</v>
      </c>
      <c r="H10" s="26">
        <f>VLOOKUP(G10,'County Data'!$A$5:$G$106,7,FALSE)</f>
        <v>0.14744391000000001</v>
      </c>
      <c r="I10" s="27">
        <f>VLOOKUP(G10,'County Data'!$A$5:$G$106,5,FALSE)</f>
        <v>0.40041782999999997</v>
      </c>
    </row>
    <row r="11" spans="1:9" ht="13.5" customHeight="1" x14ac:dyDescent="0.25">
      <c r="A11" s="22" t="s">
        <v>320</v>
      </c>
      <c r="B11" s="23" t="s">
        <v>125</v>
      </c>
      <c r="C11" s="23" t="s">
        <v>121</v>
      </c>
      <c r="D11" s="24">
        <v>5808540</v>
      </c>
      <c r="E11" s="25" t="s">
        <v>119</v>
      </c>
      <c r="F11" s="25" t="s">
        <v>119</v>
      </c>
      <c r="G11" s="25" t="s">
        <v>102</v>
      </c>
      <c r="H11" s="26">
        <f>VLOOKUP(G11,'County Data'!$A$5:$G$106,7,FALSE)</f>
        <v>6.2357217E-2</v>
      </c>
      <c r="I11" s="27">
        <f>VLOOKUP(G11,'County Data'!$A$5:$G$106,5,FALSE)</f>
        <v>0.47425561999999999</v>
      </c>
    </row>
    <row r="12" spans="1:9" ht="13.5" customHeight="1" x14ac:dyDescent="0.25">
      <c r="A12" s="22" t="s">
        <v>318</v>
      </c>
      <c r="B12" s="23" t="s">
        <v>171</v>
      </c>
      <c r="C12" s="23" t="s">
        <v>121</v>
      </c>
      <c r="D12" s="24">
        <v>2451900.7999999998</v>
      </c>
      <c r="E12" s="25" t="s">
        <v>341</v>
      </c>
      <c r="F12" s="25" t="s">
        <v>119</v>
      </c>
      <c r="G12" s="25" t="s">
        <v>107</v>
      </c>
      <c r="H12" s="26">
        <f>VLOOKUP(G12,'County Data'!$A$5:$G$106,7,FALSE)</f>
        <v>0</v>
      </c>
      <c r="I12" s="27">
        <f>VLOOKUP(G12,'County Data'!$A$5:$G$106,5,FALSE)</f>
        <v>0.4632172</v>
      </c>
    </row>
    <row r="13" spans="1:9" ht="13.5" customHeight="1" x14ac:dyDescent="0.25">
      <c r="A13" s="22" t="s">
        <v>319</v>
      </c>
      <c r="B13" s="23" t="s">
        <v>189</v>
      </c>
      <c r="C13" s="23" t="s">
        <v>121</v>
      </c>
      <c r="D13" s="24">
        <v>3393214.4</v>
      </c>
      <c r="E13" s="25" t="s">
        <v>341</v>
      </c>
      <c r="F13" s="25" t="s">
        <v>119</v>
      </c>
      <c r="G13" s="25" t="s">
        <v>113</v>
      </c>
      <c r="H13" s="26">
        <f>VLOOKUP(G13,'County Data'!$A$5:$G$106,7,FALSE)</f>
        <v>0.19667393999999999</v>
      </c>
      <c r="I13" s="27">
        <f>VLOOKUP(G13,'County Data'!$A$5:$G$106,5,FALSE)</f>
        <v>0.49745848999999998</v>
      </c>
    </row>
    <row r="14" spans="1:9" ht="13.5" customHeight="1" x14ac:dyDescent="0.25">
      <c r="A14" s="22" t="s">
        <v>330</v>
      </c>
      <c r="B14" s="23" t="s">
        <v>172</v>
      </c>
      <c r="C14" s="23" t="s">
        <v>347</v>
      </c>
      <c r="D14" s="24">
        <v>668313.9</v>
      </c>
      <c r="E14" s="25" t="s">
        <v>341</v>
      </c>
      <c r="F14" s="25" t="s">
        <v>119</v>
      </c>
      <c r="G14" s="25" t="s">
        <v>108</v>
      </c>
      <c r="H14" s="26">
        <f>VLOOKUP(G14,'County Data'!$A$5:$G$106,7,FALSE)</f>
        <v>0.11609366</v>
      </c>
      <c r="I14" s="27">
        <f>VLOOKUP(G14,'County Data'!$A$5:$G$106,5,FALSE)</f>
        <v>0.44023973</v>
      </c>
    </row>
    <row r="15" spans="1:9" ht="13.5" customHeight="1" x14ac:dyDescent="0.25">
      <c r="A15" s="22" t="s">
        <v>317</v>
      </c>
      <c r="B15" s="23" t="s">
        <v>160</v>
      </c>
      <c r="C15" s="23" t="s">
        <v>347</v>
      </c>
      <c r="D15" s="24">
        <v>206685.8</v>
      </c>
      <c r="E15" s="25" t="s">
        <v>341</v>
      </c>
      <c r="F15" s="25" t="s">
        <v>119</v>
      </c>
      <c r="G15" s="25" t="s">
        <v>105</v>
      </c>
      <c r="H15" s="26">
        <f>VLOOKUP(G15,'County Data'!$A$5:$G$106,7,FALSE)</f>
        <v>0.18586369</v>
      </c>
      <c r="I15" s="27">
        <f>VLOOKUP(G15,'County Data'!$A$5:$G$106,5,FALSE)</f>
        <v>0.37755646999999998</v>
      </c>
    </row>
    <row r="16" spans="1:9" ht="13.5" customHeight="1" x14ac:dyDescent="0.25">
      <c r="A16" s="22" t="s">
        <v>313</v>
      </c>
      <c r="B16" s="23" t="s">
        <v>314</v>
      </c>
      <c r="C16" s="23" t="s">
        <v>347</v>
      </c>
      <c r="D16" s="24">
        <v>1096748.6399999999</v>
      </c>
      <c r="E16" s="25" t="s">
        <v>119</v>
      </c>
      <c r="F16" s="25" t="s">
        <v>119</v>
      </c>
      <c r="G16" s="25" t="s">
        <v>105</v>
      </c>
      <c r="H16" s="26">
        <f>VLOOKUP(G16,'County Data'!$A$5:$G$106,7,FALSE)</f>
        <v>0.18586369</v>
      </c>
      <c r="I16" s="27">
        <f>VLOOKUP(G16,'County Data'!$A$5:$G$106,5,FALSE)</f>
        <v>0.37755646999999998</v>
      </c>
    </row>
    <row r="17" spans="1:9" ht="13.5" customHeight="1" x14ac:dyDescent="0.25">
      <c r="A17" s="22" t="s">
        <v>183</v>
      </c>
      <c r="B17" s="23" t="s">
        <v>184</v>
      </c>
      <c r="C17" s="23" t="s">
        <v>347</v>
      </c>
      <c r="D17" s="24">
        <v>163982.31</v>
      </c>
      <c r="E17" s="25" t="s">
        <v>119</v>
      </c>
      <c r="F17" s="25" t="s">
        <v>119</v>
      </c>
      <c r="G17" s="25" t="s">
        <v>111</v>
      </c>
      <c r="H17" s="26">
        <f>VLOOKUP(G17,'County Data'!$A$5:$G$106,7,FALSE)</f>
        <v>0.29530965999999997</v>
      </c>
      <c r="I17" s="27">
        <f>VLOOKUP(G17,'County Data'!$A$5:$G$106,5,FALSE)</f>
        <v>0.46341728999999998</v>
      </c>
    </row>
    <row r="18" spans="1:9" ht="13.5" customHeight="1" x14ac:dyDescent="0.25">
      <c r="A18" s="22" t="s">
        <v>192</v>
      </c>
      <c r="B18" s="23" t="s">
        <v>193</v>
      </c>
      <c r="C18" s="23" t="s">
        <v>347</v>
      </c>
      <c r="D18" s="24">
        <v>74580.53</v>
      </c>
      <c r="E18" s="25" t="s">
        <v>119</v>
      </c>
      <c r="F18" s="25" t="s">
        <v>119</v>
      </c>
      <c r="G18" s="25" t="s">
        <v>113</v>
      </c>
      <c r="H18" s="26">
        <f>VLOOKUP(G18,'County Data'!$A$5:$G$106,7,FALSE)</f>
        <v>0.19667393999999999</v>
      </c>
      <c r="I18" s="27">
        <f>VLOOKUP(G18,'County Data'!$A$5:$G$106,5,FALSE)</f>
        <v>0.49745848999999998</v>
      </c>
    </row>
    <row r="19" spans="1:9" ht="13.5" customHeight="1" x14ac:dyDescent="0.25">
      <c r="A19" s="22" t="s">
        <v>187</v>
      </c>
      <c r="B19" s="23" t="s">
        <v>188</v>
      </c>
      <c r="C19" s="23" t="s">
        <v>347</v>
      </c>
      <c r="D19" s="24">
        <v>59871</v>
      </c>
      <c r="E19" s="25" t="s">
        <v>119</v>
      </c>
      <c r="F19" s="25" t="s">
        <v>119</v>
      </c>
      <c r="G19" s="25" t="s">
        <v>113</v>
      </c>
      <c r="H19" s="26">
        <f>VLOOKUP(G19,'County Data'!$A$5:$G$106,7,FALSE)</f>
        <v>0.19667393999999999</v>
      </c>
      <c r="I19" s="27">
        <f>VLOOKUP(G19,'County Data'!$A$5:$G$106,5,FALSE)</f>
        <v>0.49745848999999998</v>
      </c>
    </row>
    <row r="20" spans="1:9" ht="13.5" customHeight="1" x14ac:dyDescent="0.25">
      <c r="A20" s="22" t="s">
        <v>173</v>
      </c>
      <c r="B20" s="23" t="s">
        <v>174</v>
      </c>
      <c r="C20" s="23" t="s">
        <v>347</v>
      </c>
      <c r="D20" s="24">
        <v>915561.36</v>
      </c>
      <c r="E20" s="25" t="s">
        <v>341</v>
      </c>
      <c r="F20" s="25" t="s">
        <v>119</v>
      </c>
      <c r="G20" s="25" t="s">
        <v>109</v>
      </c>
      <c r="H20" s="26">
        <f>VLOOKUP(G20,'County Data'!$A$5:$G$106,7,FALSE)</f>
        <v>9.6243985000000004E-2</v>
      </c>
      <c r="I20" s="27">
        <f>VLOOKUP(G20,'County Data'!$A$5:$G$106,5,FALSE)</f>
        <v>0.44037433999999998</v>
      </c>
    </row>
    <row r="21" spans="1:9" ht="13.5" customHeight="1" x14ac:dyDescent="0.25">
      <c r="A21" s="22" t="s">
        <v>162</v>
      </c>
      <c r="B21" s="23" t="s">
        <v>163</v>
      </c>
      <c r="C21" s="23" t="s">
        <v>347</v>
      </c>
      <c r="D21" s="24">
        <v>329185.45</v>
      </c>
      <c r="E21" s="25" t="s">
        <v>119</v>
      </c>
      <c r="F21" s="25" t="s">
        <v>119</v>
      </c>
      <c r="G21" s="25" t="s">
        <v>105</v>
      </c>
      <c r="H21" s="26">
        <f>VLOOKUP(G21,'County Data'!$A$5:$G$106,7,FALSE)</f>
        <v>0.18586369</v>
      </c>
      <c r="I21" s="27">
        <f>VLOOKUP(G21,'County Data'!$A$5:$G$106,5,FALSE)</f>
        <v>0.37755646999999998</v>
      </c>
    </row>
    <row r="22" spans="1:9" ht="13.5" customHeight="1" x14ac:dyDescent="0.25">
      <c r="A22" s="22" t="s">
        <v>166</v>
      </c>
      <c r="B22" s="23" t="s">
        <v>167</v>
      </c>
      <c r="C22" s="23" t="s">
        <v>347</v>
      </c>
      <c r="D22" s="24">
        <v>410161.55</v>
      </c>
      <c r="E22" s="25" t="s">
        <v>119</v>
      </c>
      <c r="F22" s="25" t="s">
        <v>119</v>
      </c>
      <c r="G22" s="25" t="s">
        <v>105</v>
      </c>
      <c r="H22" s="26">
        <f>VLOOKUP(G22,'County Data'!$A$5:$G$106,7,FALSE)</f>
        <v>0.18586369</v>
      </c>
      <c r="I22" s="27">
        <f>VLOOKUP(G22,'County Data'!$A$5:$G$106,5,FALSE)</f>
        <v>0.37755646999999998</v>
      </c>
    </row>
    <row r="23" spans="1:9" ht="13.5" customHeight="1" x14ac:dyDescent="0.25">
      <c r="A23" s="22" t="s">
        <v>126</v>
      </c>
      <c r="B23" s="23" t="s">
        <v>127</v>
      </c>
      <c r="C23" s="23" t="s">
        <v>347</v>
      </c>
      <c r="D23" s="24">
        <v>100212.65</v>
      </c>
      <c r="E23" s="25" t="s">
        <v>119</v>
      </c>
      <c r="F23" s="25" t="s">
        <v>119</v>
      </c>
      <c r="G23" s="25" t="s">
        <v>102</v>
      </c>
      <c r="H23" s="26">
        <f>VLOOKUP(G23,'County Data'!$A$5:$G$106,7,FALSE)</f>
        <v>6.2357217E-2</v>
      </c>
      <c r="I23" s="27">
        <f>VLOOKUP(G23,'County Data'!$A$5:$G$106,5,FALSE)</f>
        <v>0.47425561999999999</v>
      </c>
    </row>
    <row r="24" spans="1:9" ht="13.5" customHeight="1" x14ac:dyDescent="0.25">
      <c r="A24" s="22" t="s">
        <v>116</v>
      </c>
      <c r="B24" s="23" t="s">
        <v>117</v>
      </c>
      <c r="C24" s="23" t="s">
        <v>347</v>
      </c>
      <c r="D24" s="24">
        <v>96363.8</v>
      </c>
      <c r="E24" s="25" t="s">
        <v>119</v>
      </c>
      <c r="F24" s="25" t="s">
        <v>119</v>
      </c>
      <c r="G24" s="25" t="s">
        <v>102</v>
      </c>
      <c r="H24" s="26">
        <f>VLOOKUP(G24,'County Data'!$A$5:$G$106,7,FALSE)</f>
        <v>6.2357217E-2</v>
      </c>
      <c r="I24" s="27">
        <f>VLOOKUP(G24,'County Data'!$A$5:$G$106,5,FALSE)</f>
        <v>0.47425561999999999</v>
      </c>
    </row>
    <row r="25" spans="1:9" ht="13.5" customHeight="1" x14ac:dyDescent="0.25">
      <c r="A25" s="22" t="s">
        <v>131</v>
      </c>
      <c r="B25" s="23" t="s">
        <v>132</v>
      </c>
      <c r="C25" s="23" t="s">
        <v>347</v>
      </c>
      <c r="D25" s="24">
        <v>116198.6</v>
      </c>
      <c r="E25" s="25" t="s">
        <v>119</v>
      </c>
      <c r="F25" s="25" t="s">
        <v>119</v>
      </c>
      <c r="G25" s="25" t="s">
        <v>102</v>
      </c>
      <c r="H25" s="26">
        <f>VLOOKUP(G25,'County Data'!$A$5:$G$106,7,FALSE)</f>
        <v>6.2357217E-2</v>
      </c>
      <c r="I25" s="27">
        <f>VLOOKUP(G25,'County Data'!$A$5:$G$106,5,FALSE)</f>
        <v>0.47425561999999999</v>
      </c>
    </row>
    <row r="26" spans="1:9" ht="13.5" customHeight="1" x14ac:dyDescent="0.25">
      <c r="A26" s="22" t="s">
        <v>128</v>
      </c>
      <c r="B26" s="23" t="s">
        <v>129</v>
      </c>
      <c r="C26" s="23" t="s">
        <v>347</v>
      </c>
      <c r="D26" s="24">
        <v>103063.65</v>
      </c>
      <c r="E26" s="25" t="s">
        <v>119</v>
      </c>
      <c r="F26" s="25" t="s">
        <v>119</v>
      </c>
      <c r="G26" s="25" t="s">
        <v>102</v>
      </c>
      <c r="H26" s="26">
        <f>VLOOKUP(G26,'County Data'!$A$5:$G$106,7,FALSE)</f>
        <v>6.2357217E-2</v>
      </c>
      <c r="I26" s="27">
        <f>VLOOKUP(G26,'County Data'!$A$5:$G$106,5,FALSE)</f>
        <v>0.47425561999999999</v>
      </c>
    </row>
    <row r="27" spans="1:9" ht="13.5" customHeight="1" x14ac:dyDescent="0.25">
      <c r="A27" s="22" t="s">
        <v>190</v>
      </c>
      <c r="B27" s="23" t="s">
        <v>191</v>
      </c>
      <c r="C27" s="23" t="s">
        <v>347</v>
      </c>
      <c r="D27" s="24">
        <v>68770.600000000006</v>
      </c>
      <c r="E27" s="25" t="s">
        <v>341</v>
      </c>
      <c r="F27" s="25" t="s">
        <v>119</v>
      </c>
      <c r="G27" s="25" t="s">
        <v>113</v>
      </c>
      <c r="H27" s="26">
        <f>VLOOKUP(G27,'County Data'!$A$5:$G$106,7,FALSE)</f>
        <v>0.19667393999999999</v>
      </c>
      <c r="I27" s="27">
        <f>VLOOKUP(G27,'County Data'!$A$5:$G$106,5,FALSE)</f>
        <v>0.49745848999999998</v>
      </c>
    </row>
    <row r="28" spans="1:9" ht="13.5" customHeight="1" x14ac:dyDescent="0.25">
      <c r="A28" s="22" t="s">
        <v>325</v>
      </c>
      <c r="B28" s="23" t="s">
        <v>120</v>
      </c>
      <c r="C28" s="23" t="s">
        <v>121</v>
      </c>
      <c r="D28" s="24">
        <v>5808540</v>
      </c>
      <c r="E28" s="25" t="s">
        <v>119</v>
      </c>
      <c r="F28" s="25" t="s">
        <v>119</v>
      </c>
      <c r="G28" s="25" t="s">
        <v>102</v>
      </c>
      <c r="H28" s="26">
        <f>VLOOKUP(G28,'County Data'!$A$5:$G$106,7,FALSE)</f>
        <v>6.2357217E-2</v>
      </c>
      <c r="I28" s="27">
        <f>VLOOKUP(G28,'County Data'!$A$5:$G$106,5,FALSE)</f>
        <v>0.47425561999999999</v>
      </c>
    </row>
    <row r="29" spans="1:9" ht="13.5" customHeight="1" x14ac:dyDescent="0.25">
      <c r="A29" s="22" t="s">
        <v>194</v>
      </c>
      <c r="B29" s="23" t="s">
        <v>195</v>
      </c>
      <c r="C29" s="23" t="s">
        <v>347</v>
      </c>
      <c r="D29" s="24">
        <v>980852.02</v>
      </c>
      <c r="E29" s="25" t="s">
        <v>119</v>
      </c>
      <c r="F29" s="25" t="s">
        <v>119</v>
      </c>
      <c r="G29" s="25" t="s">
        <v>113</v>
      </c>
      <c r="H29" s="26">
        <f>VLOOKUP(G29,'County Data'!$A$5:$G$106,7,FALSE)</f>
        <v>0.19667393999999999</v>
      </c>
      <c r="I29" s="27">
        <f>VLOOKUP(G29,'County Data'!$A$5:$G$106,5,FALSE)</f>
        <v>0.49745848999999998</v>
      </c>
    </row>
    <row r="30" spans="1:9" ht="13.5" customHeight="1" x14ac:dyDescent="0.25">
      <c r="A30" s="22" t="s">
        <v>164</v>
      </c>
      <c r="B30" s="23" t="s">
        <v>165</v>
      </c>
      <c r="C30" s="23" t="s">
        <v>347</v>
      </c>
      <c r="D30" s="24">
        <v>494898.58</v>
      </c>
      <c r="E30" s="25" t="s">
        <v>341</v>
      </c>
      <c r="F30" s="25" t="s">
        <v>119</v>
      </c>
      <c r="G30" s="25" t="s">
        <v>105</v>
      </c>
      <c r="H30" s="26">
        <f>VLOOKUP(G30,'County Data'!$A$5:$G$106,7,FALSE)</f>
        <v>0.18586369</v>
      </c>
      <c r="I30" s="27">
        <f>VLOOKUP(G30,'County Data'!$A$5:$G$106,5,FALSE)</f>
        <v>0.37755646999999998</v>
      </c>
    </row>
    <row r="31" spans="1:9" ht="13.5" customHeight="1" x14ac:dyDescent="0.25">
      <c r="A31" s="22" t="s">
        <v>152</v>
      </c>
      <c r="B31" s="23" t="s">
        <v>153</v>
      </c>
      <c r="C31" s="23" t="s">
        <v>347</v>
      </c>
      <c r="D31" s="24">
        <v>393800.65</v>
      </c>
      <c r="E31" s="25" t="s">
        <v>119</v>
      </c>
      <c r="F31" s="25" t="s">
        <v>119</v>
      </c>
      <c r="G31" s="25" t="s">
        <v>103</v>
      </c>
      <c r="H31" s="26">
        <f>VLOOKUP(G31,'County Data'!$A$5:$G$106,7,FALSE)</f>
        <v>0.44353333</v>
      </c>
      <c r="I31" s="27">
        <f>VLOOKUP(G31,'County Data'!$A$5:$G$106,5,FALSE)</f>
        <v>0.46803576000000002</v>
      </c>
    </row>
    <row r="32" spans="1:9" ht="13.5" customHeight="1" x14ac:dyDescent="0.25">
      <c r="A32" s="22" t="s">
        <v>146</v>
      </c>
      <c r="B32" s="23" t="s">
        <v>147</v>
      </c>
      <c r="C32" s="23" t="s">
        <v>347</v>
      </c>
      <c r="D32" s="24">
        <v>603955.46</v>
      </c>
      <c r="E32" s="25" t="s">
        <v>119</v>
      </c>
      <c r="F32" s="25" t="s">
        <v>341</v>
      </c>
      <c r="G32" s="25" t="s">
        <v>103</v>
      </c>
      <c r="H32" s="26">
        <f>VLOOKUP(G32,'County Data'!$A$5:$G$106,7,FALSE)</f>
        <v>0.44353333</v>
      </c>
      <c r="I32" s="27">
        <f>VLOOKUP(G32,'County Data'!$A$5:$G$106,5,FALSE)</f>
        <v>0.46803576000000002</v>
      </c>
    </row>
    <row r="33" spans="1:9" ht="13.5" customHeight="1" x14ac:dyDescent="0.25">
      <c r="A33" s="22" t="s">
        <v>139</v>
      </c>
      <c r="B33" s="23" t="s">
        <v>140</v>
      </c>
      <c r="C33" s="23" t="s">
        <v>347</v>
      </c>
      <c r="D33" s="24">
        <v>69182.399999999994</v>
      </c>
      <c r="E33" s="25" t="s">
        <v>119</v>
      </c>
      <c r="F33" s="25" t="s">
        <v>119</v>
      </c>
      <c r="G33" s="25" t="s">
        <v>103</v>
      </c>
      <c r="H33" s="26">
        <f>VLOOKUP(G33,'County Data'!$A$5:$G$106,7,FALSE)</f>
        <v>0.44353333</v>
      </c>
      <c r="I33" s="27">
        <f>VLOOKUP(G33,'County Data'!$A$5:$G$106,5,FALSE)</f>
        <v>0.46803576000000002</v>
      </c>
    </row>
    <row r="34" spans="1:9" ht="13.5" customHeight="1" x14ac:dyDescent="0.25">
      <c r="A34" s="22" t="s">
        <v>137</v>
      </c>
      <c r="B34" s="23" t="s">
        <v>138</v>
      </c>
      <c r="C34" s="23" t="s">
        <v>347</v>
      </c>
      <c r="D34" s="24">
        <v>273986.15999999997</v>
      </c>
      <c r="E34" s="25" t="s">
        <v>119</v>
      </c>
      <c r="F34" s="25" t="s">
        <v>119</v>
      </c>
      <c r="G34" s="25" t="s">
        <v>103</v>
      </c>
      <c r="H34" s="26">
        <f>VLOOKUP(G34,'County Data'!$A$5:$G$106,7,FALSE)</f>
        <v>0.44353333</v>
      </c>
      <c r="I34" s="27">
        <f>VLOOKUP(G34,'County Data'!$A$5:$G$106,5,FALSE)</f>
        <v>0.46803576000000002</v>
      </c>
    </row>
    <row r="35" spans="1:9" ht="13.5" customHeight="1" x14ac:dyDescent="0.25">
      <c r="A35" s="22" t="s">
        <v>155</v>
      </c>
      <c r="B35" s="23" t="s">
        <v>303</v>
      </c>
      <c r="C35" s="23" t="s">
        <v>347</v>
      </c>
      <c r="D35" s="24">
        <v>75927.8</v>
      </c>
      <c r="E35" s="25" t="s">
        <v>119</v>
      </c>
      <c r="F35" s="25" t="s">
        <v>119</v>
      </c>
      <c r="G35" s="25" t="s">
        <v>103</v>
      </c>
      <c r="H35" s="26">
        <f>VLOOKUP(G35,'County Data'!$A$5:$G$106,7,FALSE)</f>
        <v>0.44353333</v>
      </c>
      <c r="I35" s="27">
        <f>VLOOKUP(G35,'County Data'!$A$5:$G$106,5,FALSE)</f>
        <v>0.46803576000000002</v>
      </c>
    </row>
    <row r="36" spans="1:9" ht="13.5" customHeight="1" x14ac:dyDescent="0.25">
      <c r="A36" s="22" t="s">
        <v>169</v>
      </c>
      <c r="B36" s="23" t="s">
        <v>170</v>
      </c>
      <c r="C36" s="23" t="s">
        <v>347</v>
      </c>
      <c r="D36" s="24">
        <v>152916.96</v>
      </c>
      <c r="E36" s="25" t="s">
        <v>341</v>
      </c>
      <c r="F36" s="25" t="s">
        <v>119</v>
      </c>
      <c r="G36" s="25" t="s">
        <v>105</v>
      </c>
      <c r="H36" s="26">
        <f>VLOOKUP(G36,'County Data'!$A$5:$G$106,7,FALSE)</f>
        <v>0.18586369</v>
      </c>
      <c r="I36" s="27">
        <f>VLOOKUP(G36,'County Data'!$A$5:$G$106,5,FALSE)</f>
        <v>0.37755646999999998</v>
      </c>
    </row>
    <row r="37" spans="1:9" ht="13.5" customHeight="1" x14ac:dyDescent="0.25">
      <c r="A37" s="22" t="s">
        <v>181</v>
      </c>
      <c r="B37" s="23" t="s">
        <v>182</v>
      </c>
      <c r="C37" s="23" t="s">
        <v>347</v>
      </c>
      <c r="D37" s="24">
        <v>87098.05</v>
      </c>
      <c r="E37" s="25" t="s">
        <v>341</v>
      </c>
      <c r="F37" s="25" t="s">
        <v>119</v>
      </c>
      <c r="G37" s="25" t="s">
        <v>111</v>
      </c>
      <c r="H37" s="26">
        <f>VLOOKUP(G37,'County Data'!$A$5:$G$106,7,FALSE)</f>
        <v>0.29530965999999997</v>
      </c>
      <c r="I37" s="27">
        <f>VLOOKUP(G37,'County Data'!$A$5:$G$106,5,FALSE)</f>
        <v>0.46341728999999998</v>
      </c>
    </row>
    <row r="38" spans="1:9" ht="13.5" customHeight="1" x14ac:dyDescent="0.25">
      <c r="A38" s="22" t="s">
        <v>154</v>
      </c>
      <c r="B38" s="23" t="s">
        <v>331</v>
      </c>
      <c r="C38" s="23" t="s">
        <v>347</v>
      </c>
      <c r="D38" s="24">
        <v>622838.1</v>
      </c>
      <c r="E38" s="25" t="s">
        <v>119</v>
      </c>
      <c r="F38" s="25" t="s">
        <v>119</v>
      </c>
      <c r="G38" s="25" t="s">
        <v>103</v>
      </c>
      <c r="H38" s="26">
        <f>VLOOKUP(G38,'County Data'!$A$5:$G$106,7,FALSE)</f>
        <v>0.44353333</v>
      </c>
      <c r="I38" s="27">
        <f>VLOOKUP(G38,'County Data'!$A$5:$G$106,5,FALSE)</f>
        <v>0.46803576000000002</v>
      </c>
    </row>
    <row r="39" spans="1:9" ht="13.5" customHeight="1" x14ac:dyDescent="0.25">
      <c r="A39" s="22" t="s">
        <v>145</v>
      </c>
      <c r="B39" s="23" t="s">
        <v>345</v>
      </c>
      <c r="C39" s="23" t="s">
        <v>347</v>
      </c>
      <c r="D39" s="24">
        <v>130611.6</v>
      </c>
      <c r="E39" s="25" t="s">
        <v>119</v>
      </c>
      <c r="F39" s="25" t="s">
        <v>119</v>
      </c>
      <c r="G39" s="25" t="s">
        <v>103</v>
      </c>
      <c r="H39" s="26">
        <f>VLOOKUP(G39,'County Data'!$A$5:$G$106,7,FALSE)</f>
        <v>0.44353333</v>
      </c>
      <c r="I39" s="27">
        <f>VLOOKUP(G39,'County Data'!$A$5:$G$106,5,FALSE)</f>
        <v>0.46803576000000002</v>
      </c>
    </row>
    <row r="40" spans="1:9" ht="13.5" customHeight="1" x14ac:dyDescent="0.25">
      <c r="A40" s="22" t="s">
        <v>148</v>
      </c>
      <c r="B40" s="23" t="s">
        <v>149</v>
      </c>
      <c r="C40" s="23" t="s">
        <v>347</v>
      </c>
      <c r="D40" s="24">
        <v>69420.960000000006</v>
      </c>
      <c r="E40" s="25" t="s">
        <v>119</v>
      </c>
      <c r="F40" s="25" t="s">
        <v>119</v>
      </c>
      <c r="G40" s="25" t="s">
        <v>103</v>
      </c>
      <c r="H40" s="26">
        <f>VLOOKUP(G40,'County Data'!$A$5:$G$106,7,FALSE)</f>
        <v>0.44353333</v>
      </c>
      <c r="I40" s="27">
        <f>VLOOKUP(G40,'County Data'!$A$5:$G$106,5,FALSE)</f>
        <v>0.46803576000000002</v>
      </c>
    </row>
    <row r="41" spans="1:9" ht="13.5" customHeight="1" x14ac:dyDescent="0.25">
      <c r="A41" s="22" t="s">
        <v>150</v>
      </c>
      <c r="B41" s="23" t="s">
        <v>151</v>
      </c>
      <c r="C41" s="23" t="s">
        <v>347</v>
      </c>
      <c r="D41" s="24">
        <v>110691.84</v>
      </c>
      <c r="E41" s="25" t="s">
        <v>119</v>
      </c>
      <c r="F41" s="25" t="s">
        <v>119</v>
      </c>
      <c r="G41" s="25" t="s">
        <v>103</v>
      </c>
      <c r="H41" s="26">
        <f>VLOOKUP(G41,'County Data'!$A$5:$G$106,7,FALSE)</f>
        <v>0.44353333</v>
      </c>
      <c r="I41" s="27">
        <f>VLOOKUP(G41,'County Data'!$A$5:$G$106,5,FALSE)</f>
        <v>0.46803576000000002</v>
      </c>
    </row>
    <row r="42" spans="1:9" ht="13.5" customHeight="1" x14ac:dyDescent="0.25">
      <c r="A42" s="22" t="s">
        <v>141</v>
      </c>
      <c r="B42" s="23" t="s">
        <v>329</v>
      </c>
      <c r="C42" s="23" t="s">
        <v>347</v>
      </c>
      <c r="D42" s="24">
        <v>1507247.04</v>
      </c>
      <c r="E42" s="25" t="s">
        <v>119</v>
      </c>
      <c r="F42" s="25" t="s">
        <v>119</v>
      </c>
      <c r="G42" s="25" t="s">
        <v>103</v>
      </c>
      <c r="H42" s="26">
        <f>VLOOKUP(G42,'County Data'!$A$5:$G$106,7,FALSE)</f>
        <v>0.44353333</v>
      </c>
      <c r="I42" s="27">
        <f>VLOOKUP(G42,'County Data'!$A$5:$G$106,5,FALSE)</f>
        <v>0.46803576000000002</v>
      </c>
    </row>
    <row r="43" spans="1:9" ht="13.5" customHeight="1" x14ac:dyDescent="0.25">
      <c r="A43" s="22" t="s">
        <v>185</v>
      </c>
      <c r="B43" s="23" t="s">
        <v>324</v>
      </c>
      <c r="C43" s="23" t="s">
        <v>347</v>
      </c>
      <c r="D43" s="24">
        <v>759334.62</v>
      </c>
      <c r="E43" s="25" t="s">
        <v>341</v>
      </c>
      <c r="F43" s="25" t="s">
        <v>119</v>
      </c>
      <c r="G43" s="25" t="s">
        <v>112</v>
      </c>
      <c r="H43" s="26">
        <f>VLOOKUP(G43,'County Data'!$A$5:$G$106,7,FALSE)</f>
        <v>2.2342834999999998E-2</v>
      </c>
      <c r="I43" s="27">
        <f>VLOOKUP(G43,'County Data'!$A$5:$G$106,5,FALSE)</f>
        <v>0.43382943000000002</v>
      </c>
    </row>
    <row r="44" spans="1:9" ht="13.5" customHeight="1" x14ac:dyDescent="0.25">
      <c r="A44" s="22" t="s">
        <v>176</v>
      </c>
      <c r="B44" s="23" t="s">
        <v>327</v>
      </c>
      <c r="C44" s="23" t="s">
        <v>347</v>
      </c>
      <c r="D44" s="24">
        <v>549661.89</v>
      </c>
      <c r="E44" s="25" t="s">
        <v>341</v>
      </c>
      <c r="F44" s="25" t="s">
        <v>119</v>
      </c>
      <c r="G44" s="25" t="s">
        <v>110</v>
      </c>
      <c r="H44" s="26">
        <f>VLOOKUP(G44,'County Data'!$A$5:$G$106,7,FALSE)</f>
        <v>2.7395187000000001E-2</v>
      </c>
      <c r="I44" s="27">
        <f>VLOOKUP(G44,'County Data'!$A$5:$G$106,5,FALSE)</f>
        <v>0.44614297000000003</v>
      </c>
    </row>
    <row r="45" spans="1:9" ht="13.5" customHeight="1" x14ac:dyDescent="0.25">
      <c r="A45" s="22" t="s">
        <v>122</v>
      </c>
      <c r="B45" s="23" t="s">
        <v>322</v>
      </c>
      <c r="C45" s="23" t="s">
        <v>347</v>
      </c>
      <c r="D45" s="24">
        <v>80540.75</v>
      </c>
      <c r="E45" s="25" t="s">
        <v>341</v>
      </c>
      <c r="F45" s="25" t="s">
        <v>119</v>
      </c>
      <c r="G45" s="25" t="s">
        <v>102</v>
      </c>
      <c r="H45" s="26">
        <f>VLOOKUP(G45,'County Data'!$A$5:$G$106,7,FALSE)</f>
        <v>6.2357217E-2</v>
      </c>
      <c r="I45" s="27">
        <f>VLOOKUP(G45,'County Data'!$A$5:$G$106,5,FALSE)</f>
        <v>0.47425561999999999</v>
      </c>
    </row>
    <row r="46" spans="1:9" ht="13.5" customHeight="1" x14ac:dyDescent="0.25">
      <c r="A46" s="22" t="s">
        <v>158</v>
      </c>
      <c r="B46" s="23" t="s">
        <v>301</v>
      </c>
      <c r="C46" s="23" t="s">
        <v>347</v>
      </c>
      <c r="D46" s="24">
        <v>160069.5</v>
      </c>
      <c r="E46" s="25" t="s">
        <v>341</v>
      </c>
      <c r="F46" s="25" t="s">
        <v>119</v>
      </c>
      <c r="G46" s="25" t="s">
        <v>104</v>
      </c>
      <c r="H46" s="26">
        <f>VLOOKUP(G46,'County Data'!$A$5:$G$106,7,FALSE)</f>
        <v>0</v>
      </c>
      <c r="I46" s="27">
        <f>VLOOKUP(G46,'County Data'!$A$5:$G$106,5,FALSE)</f>
        <v>0.40746766000000001</v>
      </c>
    </row>
    <row r="47" spans="1:9" ht="13.5" customHeight="1" x14ac:dyDescent="0.25">
      <c r="A47" s="22" t="s">
        <v>156</v>
      </c>
      <c r="B47" s="23" t="s">
        <v>302</v>
      </c>
      <c r="C47" s="23" t="s">
        <v>347</v>
      </c>
      <c r="D47" s="24">
        <v>106950.14</v>
      </c>
      <c r="E47" s="25" t="s">
        <v>341</v>
      </c>
      <c r="F47" s="25" t="s">
        <v>119</v>
      </c>
      <c r="G47" s="25" t="s">
        <v>104</v>
      </c>
      <c r="H47" s="26">
        <f>VLOOKUP(G47,'County Data'!$A$5:$G$106,7,FALSE)</f>
        <v>0</v>
      </c>
      <c r="I47" s="27">
        <f>VLOOKUP(G47,'County Data'!$A$5:$G$106,5,FALSE)</f>
        <v>0.40746766000000001</v>
      </c>
    </row>
    <row r="48" spans="1:9" ht="13.5" customHeight="1" x14ac:dyDescent="0.25">
      <c r="A48" s="22" t="s">
        <v>159</v>
      </c>
      <c r="B48" s="23" t="s">
        <v>298</v>
      </c>
      <c r="C48" s="23" t="s">
        <v>347</v>
      </c>
      <c r="D48" s="24">
        <v>21293.52</v>
      </c>
      <c r="E48" s="25" t="s">
        <v>119</v>
      </c>
      <c r="F48" s="25" t="s">
        <v>119</v>
      </c>
      <c r="G48" s="25" t="s">
        <v>105</v>
      </c>
      <c r="H48" s="26">
        <f>VLOOKUP(G48,'County Data'!$A$5:$G$106,7,FALSE)</f>
        <v>0.18586369</v>
      </c>
      <c r="I48" s="27">
        <f>VLOOKUP(G48,'County Data'!$A$5:$G$106,5,FALSE)</f>
        <v>0.37755646999999998</v>
      </c>
    </row>
    <row r="49" spans="1:9" ht="13.5" customHeight="1" x14ac:dyDescent="0.25">
      <c r="A49" s="22" t="s">
        <v>168</v>
      </c>
      <c r="B49" s="23" t="s">
        <v>304</v>
      </c>
      <c r="C49" s="23" t="s">
        <v>347</v>
      </c>
      <c r="D49" s="24">
        <v>46846.02</v>
      </c>
      <c r="E49" s="25" t="s">
        <v>341</v>
      </c>
      <c r="F49" s="25" t="s">
        <v>119</v>
      </c>
      <c r="G49" s="25" t="s">
        <v>105</v>
      </c>
      <c r="H49" s="26">
        <f>VLOOKUP(G49,'County Data'!$A$5:$G$106,7,FALSE)</f>
        <v>0.18586369</v>
      </c>
      <c r="I49" s="27">
        <f>VLOOKUP(G49,'County Data'!$A$5:$G$106,5,FALSE)</f>
        <v>0.37755646999999998</v>
      </c>
    </row>
    <row r="50" spans="1:9" ht="13.5" customHeight="1" x14ac:dyDescent="0.25">
      <c r="A50" s="22" t="s">
        <v>196</v>
      </c>
      <c r="B50" s="23" t="s">
        <v>305</v>
      </c>
      <c r="C50" s="23" t="s">
        <v>347</v>
      </c>
      <c r="D50" s="24">
        <v>74065.42</v>
      </c>
      <c r="E50" s="25" t="s">
        <v>119</v>
      </c>
      <c r="F50" s="25" t="s">
        <v>119</v>
      </c>
      <c r="G50" s="25" t="s">
        <v>114</v>
      </c>
      <c r="H50" s="26">
        <f>VLOOKUP(G50,'County Data'!$A$5:$G$106,7,FALSE)</f>
        <v>0.11826107</v>
      </c>
      <c r="I50" s="27">
        <f>VLOOKUP(G50,'County Data'!$A$5:$G$106,5,FALSE)</f>
        <v>0.33807673999999999</v>
      </c>
    </row>
    <row r="51" spans="1:9" ht="13.5" customHeight="1" x14ac:dyDescent="0.25">
      <c r="A51" s="22" t="s">
        <v>143</v>
      </c>
      <c r="B51" s="23" t="s">
        <v>144</v>
      </c>
      <c r="C51" s="23" t="s">
        <v>347</v>
      </c>
      <c r="D51" s="24">
        <v>147668.64000000001</v>
      </c>
      <c r="E51" s="25" t="s">
        <v>119</v>
      </c>
      <c r="F51" s="25" t="s">
        <v>119</v>
      </c>
      <c r="G51" s="25" t="s">
        <v>103</v>
      </c>
      <c r="H51" s="26">
        <f>VLOOKUP(G51,'County Data'!$A$5:$G$106,7,FALSE)</f>
        <v>0.44353333</v>
      </c>
      <c r="I51" s="27">
        <f>VLOOKUP(G51,'County Data'!$A$5:$G$106,5,FALSE)</f>
        <v>0.46803576000000002</v>
      </c>
    </row>
    <row r="52" spans="1:9" ht="13.5" customHeight="1" x14ac:dyDescent="0.25">
      <c r="A52" s="22" t="s">
        <v>179</v>
      </c>
      <c r="B52" s="23" t="s">
        <v>326</v>
      </c>
      <c r="C52" s="23" t="s">
        <v>347</v>
      </c>
      <c r="D52" s="24">
        <v>474251.96</v>
      </c>
      <c r="E52" s="25" t="s">
        <v>119</v>
      </c>
      <c r="F52" s="25" t="s">
        <v>119</v>
      </c>
      <c r="G52" s="25" t="s">
        <v>111</v>
      </c>
      <c r="H52" s="26">
        <f>VLOOKUP(G52,'County Data'!$A$5:$G$106,7,FALSE)</f>
        <v>0.29530965999999997</v>
      </c>
      <c r="I52" s="27">
        <f>VLOOKUP(G52,'County Data'!$A$5:$G$106,5,FALSE)</f>
        <v>0.46341728999999998</v>
      </c>
    </row>
    <row r="53" spans="1:9" ht="13.5" customHeight="1" x14ac:dyDescent="0.25">
      <c r="A53" s="22" t="s">
        <v>177</v>
      </c>
      <c r="B53" s="23" t="s">
        <v>306</v>
      </c>
      <c r="C53" s="23" t="s">
        <v>347</v>
      </c>
      <c r="D53" s="24">
        <v>141098.29999999999</v>
      </c>
      <c r="E53" s="25" t="s">
        <v>341</v>
      </c>
      <c r="F53" s="25" t="s">
        <v>119</v>
      </c>
      <c r="G53" s="25" t="s">
        <v>110</v>
      </c>
      <c r="H53" s="26">
        <f>VLOOKUP(G53,'County Data'!$A$5:$G$106,7,FALSE)</f>
        <v>2.7395187000000001E-2</v>
      </c>
      <c r="I53" s="27">
        <f>VLOOKUP(G53,'County Data'!$A$5:$G$106,5,FALSE)</f>
        <v>0.44614297000000003</v>
      </c>
    </row>
    <row r="54" spans="1:9" ht="13.5" customHeight="1" x14ac:dyDescent="0.25">
      <c r="A54" s="22" t="s">
        <v>134</v>
      </c>
      <c r="B54" s="23" t="s">
        <v>310</v>
      </c>
      <c r="C54" s="23" t="s">
        <v>347</v>
      </c>
      <c r="D54" s="24">
        <v>104204.05</v>
      </c>
      <c r="E54" s="25" t="s">
        <v>119</v>
      </c>
      <c r="F54" s="25" t="s">
        <v>119</v>
      </c>
      <c r="G54" s="25" t="s">
        <v>102</v>
      </c>
      <c r="H54" s="26">
        <f>VLOOKUP(G54,'County Data'!$A$5:$G$106,7,FALSE)</f>
        <v>6.2357217E-2</v>
      </c>
      <c r="I54" s="27">
        <f>VLOOKUP(G54,'County Data'!$A$5:$G$106,5,FALSE)</f>
        <v>0.47425561999999999</v>
      </c>
    </row>
    <row r="55" spans="1:9" ht="13.5" customHeight="1" x14ac:dyDescent="0.25">
      <c r="A55" s="22" t="s">
        <v>178</v>
      </c>
      <c r="B55" s="23" t="s">
        <v>309</v>
      </c>
      <c r="C55" s="23" t="s">
        <v>347</v>
      </c>
      <c r="D55" s="24">
        <v>70847.350000000006</v>
      </c>
      <c r="E55" s="25" t="s">
        <v>119</v>
      </c>
      <c r="F55" s="25" t="s">
        <v>119</v>
      </c>
      <c r="G55" s="25" t="s">
        <v>110</v>
      </c>
      <c r="H55" s="26">
        <f>VLOOKUP(G55,'County Data'!$A$5:$G$106,7,FALSE)</f>
        <v>2.7395187000000001E-2</v>
      </c>
      <c r="I55" s="27">
        <f>VLOOKUP(G55,'County Data'!$A$5:$G$106,5,FALSE)</f>
        <v>0.44614297000000003</v>
      </c>
    </row>
    <row r="56" spans="1:9" ht="13.5" customHeight="1" x14ac:dyDescent="0.25">
      <c r="A56" s="22" t="s">
        <v>175</v>
      </c>
      <c r="B56" s="23" t="s">
        <v>328</v>
      </c>
      <c r="C56" s="23" t="s">
        <v>347</v>
      </c>
      <c r="D56" s="24">
        <v>164456.59</v>
      </c>
      <c r="E56" s="25" t="s">
        <v>119</v>
      </c>
      <c r="F56" s="25" t="s">
        <v>119</v>
      </c>
      <c r="G56" s="25" t="s">
        <v>110</v>
      </c>
      <c r="H56" s="26">
        <f>VLOOKUP(G56,'County Data'!$A$5:$G$106,7,FALSE)</f>
        <v>2.7395187000000001E-2</v>
      </c>
      <c r="I56" s="27">
        <f>VLOOKUP(G56,'County Data'!$A$5:$G$106,5,FALSE)</f>
        <v>0.44614297000000003</v>
      </c>
    </row>
    <row r="57" spans="1:9" ht="13.5" customHeight="1" x14ac:dyDescent="0.25">
      <c r="A57" s="28" t="s">
        <v>335</v>
      </c>
      <c r="B57" s="25" t="s">
        <v>336</v>
      </c>
      <c r="C57" s="29" t="s">
        <v>121</v>
      </c>
      <c r="D57" s="24">
        <v>5320489.79</v>
      </c>
      <c r="E57" s="25" t="s">
        <v>119</v>
      </c>
      <c r="F57" s="25" t="s">
        <v>119</v>
      </c>
      <c r="G57" s="25" t="s">
        <v>106</v>
      </c>
      <c r="H57" s="26">
        <f>VLOOKUP(G57,'County Data'!$A$5:$G$106,7,FALSE)</f>
        <v>0.11742339</v>
      </c>
      <c r="I57" s="27">
        <f>VLOOKUP(G57,'County Data'!$A$5:$G$106,5,FALSE)</f>
        <v>0.40116205999999999</v>
      </c>
    </row>
    <row r="58" spans="1:9" ht="13.5" customHeight="1" x14ac:dyDescent="0.25">
      <c r="A58" s="22" t="s">
        <v>136</v>
      </c>
      <c r="B58" s="23" t="s">
        <v>323</v>
      </c>
      <c r="C58" s="23" t="s">
        <v>347</v>
      </c>
      <c r="D58" s="24">
        <v>233788.79999999999</v>
      </c>
      <c r="E58" s="25" t="s">
        <v>341</v>
      </c>
      <c r="F58" s="25" t="s">
        <v>119</v>
      </c>
      <c r="G58" s="25" t="s">
        <v>103</v>
      </c>
      <c r="H58" s="26">
        <f>VLOOKUP(G58,'County Data'!$A$5:$G$106,7,FALSE)</f>
        <v>0.44353333</v>
      </c>
      <c r="I58" s="27">
        <f>VLOOKUP(G58,'County Data'!$A$5:$G$106,5,FALSE)</f>
        <v>0.46803576000000002</v>
      </c>
    </row>
    <row r="59" spans="1:9" ht="13.5" customHeight="1" x14ac:dyDescent="0.25">
      <c r="A59" s="22" t="s">
        <v>142</v>
      </c>
      <c r="B59" s="23" t="s">
        <v>321</v>
      </c>
      <c r="C59" s="23" t="s">
        <v>347</v>
      </c>
      <c r="D59" s="24">
        <v>112003.92</v>
      </c>
      <c r="E59" s="25" t="s">
        <v>119</v>
      </c>
      <c r="F59" s="25" t="s">
        <v>119</v>
      </c>
      <c r="G59" s="25" t="s">
        <v>103</v>
      </c>
      <c r="H59" s="26">
        <f>VLOOKUP(G59,'County Data'!$A$5:$G$106,7,FALSE)</f>
        <v>0.44353333</v>
      </c>
      <c r="I59" s="27">
        <f>VLOOKUP(G59,'County Data'!$A$5:$G$106,5,FALSE)</f>
        <v>0.46803576000000002</v>
      </c>
    </row>
    <row r="60" spans="1:9" ht="13.5" customHeight="1" x14ac:dyDescent="0.25">
      <c r="A60" s="28" t="s">
        <v>337</v>
      </c>
      <c r="B60" s="25" t="s">
        <v>336</v>
      </c>
      <c r="C60" s="29" t="s">
        <v>121</v>
      </c>
      <c r="D60" s="24">
        <v>6205727.6399999997</v>
      </c>
      <c r="E60" s="25" t="s">
        <v>119</v>
      </c>
      <c r="F60" s="25" t="s">
        <v>119</v>
      </c>
      <c r="G60" s="25" t="s">
        <v>106</v>
      </c>
      <c r="H60" s="26">
        <f>VLOOKUP(G60,'County Data'!$A$5:$G$106,7,FALSE)</f>
        <v>0.11742339</v>
      </c>
      <c r="I60" s="27">
        <f>VLOOKUP(G60,'County Data'!$A$5:$G$106,5,FALSE)</f>
        <v>0.40116205999999999</v>
      </c>
    </row>
    <row r="61" spans="1:9" ht="13.5" customHeight="1" x14ac:dyDescent="0.25">
      <c r="A61" s="28" t="s">
        <v>333</v>
      </c>
      <c r="B61" s="25" t="s">
        <v>334</v>
      </c>
      <c r="C61" s="29" t="s">
        <v>121</v>
      </c>
      <c r="D61" s="24">
        <v>1560999.36</v>
      </c>
      <c r="E61" s="25" t="s">
        <v>119</v>
      </c>
      <c r="F61" s="30" t="s">
        <v>119</v>
      </c>
      <c r="G61" s="25" t="s">
        <v>113</v>
      </c>
      <c r="H61" s="26">
        <f>VLOOKUP(G61,'County Data'!$A$5:$G$106,7,FALSE)</f>
        <v>0.19667393999999999</v>
      </c>
      <c r="I61" s="27">
        <f>VLOOKUP(G61,'County Data'!$A$5:$G$106,5,FALSE)</f>
        <v>0.49745848999999998</v>
      </c>
    </row>
    <row r="62" spans="1:9" ht="13.5" customHeight="1" x14ac:dyDescent="0.25">
      <c r="A62" s="31" t="s">
        <v>299</v>
      </c>
      <c r="B62" s="32" t="s">
        <v>300</v>
      </c>
      <c r="C62" s="32" t="s">
        <v>347</v>
      </c>
      <c r="D62" s="33">
        <v>95066.16</v>
      </c>
      <c r="E62" s="34" t="s">
        <v>119</v>
      </c>
      <c r="F62" s="34" t="s">
        <v>341</v>
      </c>
      <c r="G62" s="34" t="s">
        <v>103</v>
      </c>
      <c r="H62" s="35">
        <f>VLOOKUP(G62,'County Data'!$A$5:$G$106,7,FALSE)</f>
        <v>0.44353333</v>
      </c>
      <c r="I62" s="36">
        <f>VLOOKUP(G62,'County Data'!$A$5:$G$106,5,FALSE)</f>
        <v>0.46803576000000002</v>
      </c>
    </row>
    <row r="63" spans="1:9" ht="13.5" customHeight="1" x14ac:dyDescent="0.25"/>
    <row r="64" spans="1:9" ht="13.5" customHeight="1" x14ac:dyDescent="0.25"/>
    <row r="65" spans="1:9" ht="13.5" customHeight="1" x14ac:dyDescent="0.25"/>
    <row r="66" spans="1:9" ht="13.5" customHeight="1" x14ac:dyDescent="0.25"/>
    <row r="67" spans="1:9" ht="13.5" customHeight="1" x14ac:dyDescent="0.25"/>
    <row r="68" spans="1:9" ht="13.5" customHeight="1" x14ac:dyDescent="0.25"/>
    <row r="69" spans="1:9" ht="13.5" customHeight="1" x14ac:dyDescent="0.25"/>
    <row r="70" spans="1:9" ht="13.5" customHeight="1" x14ac:dyDescent="0.25">
      <c r="A70" s="12"/>
      <c r="B70" s="12"/>
      <c r="C70" s="12"/>
      <c r="D70" s="12"/>
      <c r="E70" s="12"/>
      <c r="F70" s="12"/>
      <c r="G70" s="12"/>
      <c r="H70" s="12"/>
      <c r="I70" s="12"/>
    </row>
    <row r="71" spans="1:9" ht="13.5" customHeight="1" x14ac:dyDescent="0.25">
      <c r="A71" s="9"/>
      <c r="B71" s="9"/>
      <c r="C71" s="9"/>
      <c r="D71" s="10"/>
      <c r="H71" s="1"/>
      <c r="I71" s="1"/>
    </row>
    <row r="72" spans="1:9" x14ac:dyDescent="0.25">
      <c r="A72" s="6"/>
      <c r="B72" s="6"/>
      <c r="C72" s="6"/>
      <c r="D72" s="11"/>
      <c r="E72" s="5"/>
      <c r="F72" s="5"/>
      <c r="G72" s="5"/>
      <c r="H72" s="8"/>
      <c r="I72" s="8"/>
    </row>
    <row r="73" spans="1:9" ht="13.5" customHeight="1" x14ac:dyDescent="0.25">
      <c r="A73" s="6"/>
      <c r="B73" s="6"/>
      <c r="C73" s="6"/>
      <c r="D73" s="11"/>
      <c r="E73" s="5"/>
      <c r="F73" s="5"/>
      <c r="G73" s="5"/>
      <c r="H73" s="8"/>
      <c r="I73" s="8"/>
    </row>
    <row r="74" spans="1:9" ht="13.5" customHeight="1" x14ac:dyDescent="0.25">
      <c r="A74" s="6"/>
      <c r="B74" s="6"/>
      <c r="C74" s="6"/>
      <c r="D74" s="11"/>
      <c r="E74" s="5"/>
      <c r="F74" s="5"/>
      <c r="G74" s="5"/>
      <c r="H74" s="8"/>
      <c r="I74" s="8"/>
    </row>
    <row r="75" spans="1:9" ht="13.5" customHeight="1" x14ac:dyDescent="0.25">
      <c r="A75" s="6"/>
      <c r="B75" s="6"/>
      <c r="C75" s="6"/>
      <c r="D75" s="11"/>
      <c r="E75" s="5"/>
      <c r="F75" s="5"/>
      <c r="G75" s="5"/>
      <c r="H75" s="8"/>
      <c r="I75" s="8"/>
    </row>
    <row r="76" spans="1:9" ht="13.5" customHeight="1" x14ac:dyDescent="0.25">
      <c r="A76" s="6"/>
      <c r="B76" s="6"/>
      <c r="C76" s="6"/>
      <c r="D76" s="11"/>
      <c r="E76" s="5"/>
      <c r="F76" s="5"/>
      <c r="G76" s="5"/>
      <c r="H76" s="8"/>
      <c r="I76" s="8"/>
    </row>
    <row r="77" spans="1:9" ht="13.5" customHeight="1" x14ac:dyDescent="0.25">
      <c r="A77" s="6"/>
      <c r="B77" s="6"/>
      <c r="C77" s="6"/>
      <c r="D77" s="11"/>
      <c r="E77" s="5"/>
      <c r="F77" s="5"/>
      <c r="G77" s="5"/>
      <c r="H77" s="8"/>
      <c r="I77" s="8"/>
    </row>
    <row r="78" spans="1:9" x14ac:dyDescent="0.25">
      <c r="A78" s="6"/>
      <c r="B78" s="6"/>
      <c r="C78" s="6"/>
      <c r="D78" s="11"/>
      <c r="E78" s="5"/>
      <c r="F78" s="5"/>
      <c r="G78" s="5"/>
      <c r="H78" s="8"/>
      <c r="I78" s="8"/>
    </row>
    <row r="79" spans="1:9" ht="13.5" customHeight="1" x14ac:dyDescent="0.25">
      <c r="A79" s="6"/>
      <c r="B79" s="6"/>
      <c r="C79" s="6"/>
      <c r="D79" s="11"/>
      <c r="E79" s="5"/>
      <c r="F79" s="5"/>
      <c r="G79" s="5"/>
      <c r="H79" s="8"/>
      <c r="I79" s="8"/>
    </row>
    <row r="80" spans="1:9" ht="13.5" customHeight="1" x14ac:dyDescent="0.25">
      <c r="A80" s="6"/>
      <c r="B80" s="6"/>
      <c r="C80" s="6"/>
      <c r="D80" s="11"/>
      <c r="E80" s="5"/>
      <c r="F80" s="5"/>
      <c r="G80" s="5"/>
      <c r="H80" s="8"/>
      <c r="I80" s="8"/>
    </row>
  </sheetData>
  <sheetProtection algorithmName="SHA-512" hashValue="M9jTzwRHXeqXo5qfjk511ADmHf19cOqjQo4CkI8MkfwJhphA6H/nzSRGc/Kld+kK9Ay4qD4itxfvd1CEzP83fg==" saltValue="GnlCpyWAurv2Zv6lQUmjLg==" spinCount="100000" sheet="1" objects="1" scenarios="1"/>
  <autoFilter ref="A3:I62" xr:uid="{E65ACFD8-6651-4991-80F6-884AC9702040}">
    <sortState xmlns:xlrd2="http://schemas.microsoft.com/office/spreadsheetml/2017/richdata2" ref="A4:I62">
      <sortCondition ref="A3:A62"/>
    </sortState>
  </autoFilter>
  <mergeCells count="1">
    <mergeCell ref="A2:I2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CE77D72377D04897DB1C3ED3957ADB" ma:contentTypeVersion="13" ma:contentTypeDescription="Create a new document." ma:contentTypeScope="" ma:versionID="aadb98505bb6fb32d192029a93d67d31">
  <xsd:schema xmlns:xsd="http://www.w3.org/2001/XMLSchema" xmlns:xs="http://www.w3.org/2001/XMLSchema" xmlns:p="http://schemas.microsoft.com/office/2006/metadata/properties" xmlns:ns3="6b6760a8-459a-4118-82c8-40d65df0789b" xmlns:ns4="ecfb7f0e-9405-4acd-90f2-5028d942e105" targetNamespace="http://schemas.microsoft.com/office/2006/metadata/properties" ma:root="true" ma:fieldsID="bab342dac7e36254944fa54bc759f45a" ns3:_="" ns4:_="">
    <xsd:import namespace="6b6760a8-459a-4118-82c8-40d65df0789b"/>
    <xsd:import namespace="ecfb7f0e-9405-4acd-90f2-5028d942e1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6760a8-459a-4118-82c8-40d65df078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fb7f0e-9405-4acd-90f2-5028d942e1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84E9B-1085-4C65-9BF0-22F965E501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6760a8-459a-4118-82c8-40d65df0789b"/>
    <ds:schemaRef ds:uri="ecfb7f0e-9405-4acd-90f2-5028d942e1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891E2D-2008-41F7-8A22-148FE738892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D3CC5A5-EFA1-496A-854E-9A822B20DE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County Data</vt:lpstr>
      <vt:lpstr>Project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Sharrow</dc:creator>
  <cp:lastModifiedBy>Hannah Magnuson</cp:lastModifiedBy>
  <dcterms:created xsi:type="dcterms:W3CDTF">2020-12-03T22:37:26Z</dcterms:created>
  <dcterms:modified xsi:type="dcterms:W3CDTF">2021-01-19T23:12:22Z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0x01010088CE77D72377D04897DB1C3ED3957ADB</vt:lpwstr>
  </property>
</Properties>
</file>