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levateenergy.local\files\Energy\02 Projects\Active Projects\IPA ILSFA\03 Work Products\Communications and Marketing\2021\2021-Project Tables\Pre-Project Selection\CS\"/>
    </mc:Choice>
  </mc:AlternateContent>
  <xr:revisionPtr revIDLastSave="0" documentId="13_ncr:1_{8CE4417D-2741-4BA2-8FB5-13ABA241AA94}" xr6:coauthVersionLast="46" xr6:coauthVersionMax="46" xr10:uidLastSave="{00000000-0000-0000-0000-000000000000}"/>
  <bookViews>
    <workbookView xWindow="28680" yWindow="-45" windowWidth="29040" windowHeight="15840" xr2:uid="{00000000-000D-0000-FFFF-FFFF00000000}"/>
  </bookViews>
  <sheets>
    <sheet name="LICS Projects" sheetId="1" r:id="rId1"/>
    <sheet name="Total_Incentives" sheetId="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6" l="1"/>
  <c r="W3" i="6"/>
  <c r="W2" i="6"/>
  <c r="W5" i="6" l="1"/>
  <c r="W6" i="6" l="1"/>
  <c r="X3" i="6" l="1"/>
  <c r="X4" i="6"/>
  <c r="X2" i="6"/>
  <c r="W8" i="6"/>
</calcChain>
</file>

<file path=xl/sharedStrings.xml><?xml version="1.0" encoding="utf-8"?>
<sst xmlns="http://schemas.openxmlformats.org/spreadsheetml/2006/main" count="160" uniqueCount="70">
  <si>
    <t>Project: Project Id</t>
  </si>
  <si>
    <t>Projected Project Size (AC kW) Formula</t>
  </si>
  <si>
    <t>Utility Territory</t>
  </si>
  <si>
    <t>Part I 100% Subscriber owned</t>
  </si>
  <si>
    <t>Projected Anchor Type</t>
  </si>
  <si>
    <t>Type of Project</t>
  </si>
  <si>
    <t>ComEd</t>
  </si>
  <si>
    <t>Yes</t>
  </si>
  <si>
    <t>No</t>
  </si>
  <si>
    <t>Community Solar</t>
  </si>
  <si>
    <t>Ameren</t>
  </si>
  <si>
    <t>Public facility</t>
  </si>
  <si>
    <t>P-0825</t>
  </si>
  <si>
    <t>P-0744</t>
  </si>
  <si>
    <t>Utility Group</t>
  </si>
  <si>
    <t>A</t>
  </si>
  <si>
    <t>B</t>
  </si>
  <si>
    <t>&gt;250</t>
  </si>
  <si>
    <t>&lt;=250</t>
  </si>
  <si>
    <t>Percentage</t>
  </si>
  <si>
    <t>Total Incentive Value</t>
  </si>
  <si>
    <t>Category</t>
  </si>
  <si>
    <t>Size Points</t>
  </si>
  <si>
    <t>Total</t>
  </si>
  <si>
    <t>Incentive left</t>
  </si>
  <si>
    <t>EJC</t>
  </si>
  <si>
    <t>EJC Points</t>
  </si>
  <si>
    <t>LI CT</t>
  </si>
  <si>
    <t>100% Subscriber Owned Points</t>
  </si>
  <si>
    <t>WMBE Points</t>
  </si>
  <si>
    <t>REC Value ($)</t>
  </si>
  <si>
    <t>Anchor Type Points</t>
  </si>
  <si>
    <t>Size Category</t>
  </si>
  <si>
    <t>Utility Group Points</t>
  </si>
  <si>
    <t>LI CT Points</t>
  </si>
  <si>
    <t>WMBE</t>
  </si>
  <si>
    <t>Total Points (from selection in which it was chosen)</t>
  </si>
  <si>
    <t>Project Id</t>
  </si>
  <si>
    <t xml:space="preserve">Projected Project Size (AC kW) </t>
  </si>
  <si>
    <t>&gt;1,000</t>
  </si>
  <si>
    <t>Size Category (AC kW)</t>
  </si>
  <si>
    <t>MWBE Points</t>
  </si>
  <si>
    <t>Anchor Type: Project Host (Yes or No)</t>
  </si>
  <si>
    <t>Anchor Type: Critical Service Provider (Yes or No)</t>
  </si>
  <si>
    <t xml:space="preserve">Environmental Justice Community </t>
  </si>
  <si>
    <t>Low-Income Census Tract</t>
  </si>
  <si>
    <t>Anchor Type: Non-Profit/ Public Facility</t>
  </si>
  <si>
    <t xml:space="preserve">This table lists all of the project attributes on which project selection is based. Scores are listed only for those categories where scores are predetermined based on the inherent characteristics of the projects.  </t>
  </si>
  <si>
    <t>P-2806 - PY4</t>
  </si>
  <si>
    <t>P-3452 - PY4</t>
  </si>
  <si>
    <t>P-3456 - PY4</t>
  </si>
  <si>
    <t>P-3463 - PY4</t>
  </si>
  <si>
    <t>P-3471 - PY4*</t>
  </si>
  <si>
    <t>P-3472 - PY4*</t>
  </si>
  <si>
    <t>P-3477 - PY4</t>
  </si>
  <si>
    <t>P-3479 - PY4</t>
  </si>
  <si>
    <t>P-3495 - PY4</t>
  </si>
  <si>
    <t>&gt;100&lt;=500</t>
  </si>
  <si>
    <t>Region for Regional Environmental Justice Scores</t>
  </si>
  <si>
    <t>North East</t>
  </si>
  <si>
    <t>Cook</t>
  </si>
  <si>
    <t>West Central</t>
  </si>
  <si>
    <t>East Central</t>
  </si>
  <si>
    <t>Southern</t>
  </si>
  <si>
    <t>Regional Environmental Justice Score Points</t>
  </si>
  <si>
    <t>Non-Profit</t>
  </si>
  <si>
    <t>Public Facility</t>
  </si>
  <si>
    <t>2021-2022 Project Attributes: Low-Income Community Solar Sub-Program</t>
  </si>
  <si>
    <t xml:space="preserve">Minority/Women - Owned Business Enterprise* </t>
  </si>
  <si>
    <t>*The Minority/Women-owned Business Enterprise (MWBE) designation includes both Approved Vendors that are themselves a MWBE as well as Approved Vendors that have made a commitment to subcontracting with a MWBE for their given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</si>
</sst>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1C245E"/>
      <name val="Calibri"/>
      <family val="2"/>
      <scheme val="minor"/>
    </font>
    <font>
      <b/>
      <sz val="24"/>
      <color rgb="FF1C245E"/>
      <name val="Calibri"/>
      <family val="2"/>
      <scheme val="minor"/>
    </font>
    <font>
      <u/>
      <sz val="11"/>
      <color theme="10"/>
      <name val="Calibri"/>
      <family val="2"/>
      <scheme val="minor"/>
    </font>
    <font>
      <sz val="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7"/>
        <bgColor theme="7"/>
      </patternFill>
    </fill>
    <fill>
      <patternFill patternType="solid">
        <fgColor rgb="FF5062E5"/>
        <bgColor theme="7"/>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diagonal/>
    </border>
    <border>
      <left style="thin">
        <color theme="7"/>
      </left>
      <right/>
      <top style="thin">
        <color theme="7"/>
      </top>
      <bottom/>
      <diagonal/>
    </border>
    <border>
      <left/>
      <right style="thin">
        <color theme="7"/>
      </right>
      <top style="thin">
        <color theme="7"/>
      </top>
      <bottom/>
      <diagonal/>
    </border>
    <border>
      <left/>
      <right/>
      <top style="thin">
        <color theme="7" tint="0.39997558519241921"/>
      </top>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right/>
      <top/>
      <bottom style="thin">
        <color rgb="FF5062E5"/>
      </bottom>
      <diagonal/>
    </border>
    <border>
      <left/>
      <right/>
      <top style="thin">
        <color rgb="FF5062E5"/>
      </top>
      <bottom style="thin">
        <color rgb="FF5062E5"/>
      </bottom>
      <diagonal/>
    </border>
    <border>
      <left/>
      <right/>
      <top style="thin">
        <color rgb="FF5062E5"/>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46">
    <xf numFmtId="0" fontId="0" fillId="0" borderId="0" xfId="0"/>
    <xf numFmtId="44" fontId="0" fillId="0" borderId="0" xfId="0" applyNumberFormat="1"/>
    <xf numFmtId="44" fontId="13" fillId="33" borderId="12" xfId="42" applyNumberFormat="1" applyFont="1" applyFill="1" applyBorder="1" applyAlignment="1">
      <alignment wrapText="1"/>
    </xf>
    <xf numFmtId="0" fontId="0" fillId="0" borderId="11" xfId="0" applyFont="1" applyBorder="1"/>
    <xf numFmtId="44" fontId="0" fillId="0" borderId="12" xfId="42" applyNumberFormat="1" applyFont="1" applyBorder="1"/>
    <xf numFmtId="0" fontId="0" fillId="0" borderId="14" xfId="0" applyFont="1" applyBorder="1"/>
    <xf numFmtId="44" fontId="0" fillId="0" borderId="10" xfId="42" applyNumberFormat="1" applyFont="1" applyBorder="1"/>
    <xf numFmtId="44" fontId="13" fillId="33" borderId="11" xfId="42" applyNumberFormat="1" applyFont="1" applyFill="1" applyBorder="1" applyAlignment="1">
      <alignment wrapText="1"/>
    </xf>
    <xf numFmtId="10" fontId="0" fillId="0" borderId="0" xfId="43" applyNumberFormat="1" applyFont="1"/>
    <xf numFmtId="10" fontId="13" fillId="33" borderId="13" xfId="43" applyNumberFormat="1" applyFont="1" applyFill="1" applyBorder="1"/>
    <xf numFmtId="49" fontId="0" fillId="0" borderId="17" xfId="0" applyNumberFormat="1" applyFont="1" applyBorder="1" applyAlignment="1">
      <alignment horizontal="center" wrapText="1"/>
    </xf>
    <xf numFmtId="49" fontId="0" fillId="0" borderId="16" xfId="0" applyNumberFormat="1" applyFont="1" applyBorder="1" applyAlignment="1">
      <alignment horizontal="center" wrapText="1"/>
    </xf>
    <xf numFmtId="0" fontId="0" fillId="0" borderId="16" xfId="0" applyNumberFormat="1" applyFont="1" applyBorder="1" applyAlignment="1">
      <alignment horizontal="center" wrapText="1"/>
    </xf>
    <xf numFmtId="49" fontId="0" fillId="0" borderId="18" xfId="0" applyNumberFormat="1" applyFont="1" applyBorder="1" applyAlignment="1">
      <alignment horizontal="center" wrapText="1"/>
    </xf>
    <xf numFmtId="0" fontId="13" fillId="34" borderId="20"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9" fontId="0" fillId="0" borderId="13" xfId="43" applyFont="1" applyBorder="1"/>
    <xf numFmtId="9" fontId="0" fillId="0" borderId="15" xfId="43" applyFont="1" applyBorder="1"/>
    <xf numFmtId="0" fontId="0" fillId="0" borderId="0" xfId="0"/>
    <xf numFmtId="0" fontId="0" fillId="0" borderId="0" xfId="0" applyBorder="1"/>
    <xf numFmtId="0" fontId="13" fillId="35" borderId="22" xfId="0" applyFont="1" applyFill="1" applyBorder="1" applyAlignment="1">
      <alignment horizontal="center" vertical="center" wrapText="1"/>
    </xf>
    <xf numFmtId="49" fontId="18" fillId="0" borderId="23" xfId="0" applyNumberFormat="1"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49" fontId="18" fillId="0" borderId="23" xfId="0" applyNumberFormat="1" applyFont="1" applyBorder="1" applyAlignment="1">
      <alignment horizontal="center" vertical="center" wrapText="1"/>
    </xf>
    <xf numFmtId="44" fontId="18" fillId="0" borderId="23" xfId="42" applyFont="1" applyBorder="1" applyAlignment="1">
      <alignment horizontal="center" vertical="center" wrapText="1"/>
    </xf>
    <xf numFmtId="0" fontId="18" fillId="0" borderId="23" xfId="0" applyNumberFormat="1" applyFont="1" applyBorder="1" applyAlignment="1">
      <alignment horizontal="center" vertical="center" wrapText="1"/>
    </xf>
    <xf numFmtId="0" fontId="18" fillId="0" borderId="23" xfId="0" applyNumberFormat="1" applyFont="1" applyBorder="1" applyAlignment="1">
      <alignment horizontal="center" vertical="center"/>
    </xf>
    <xf numFmtId="0" fontId="0" fillId="0" borderId="0" xfId="0" applyAlignment="1">
      <alignment horizontal="center" vertical="center"/>
    </xf>
    <xf numFmtId="0" fontId="18" fillId="0" borderId="24" xfId="0" applyNumberFormat="1"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0" xfId="0" applyFont="1"/>
    <xf numFmtId="10" fontId="18" fillId="0" borderId="0" xfId="0" applyNumberFormat="1" applyFont="1" applyAlignment="1">
      <alignment horizontal="center" vertical="center"/>
    </xf>
    <xf numFmtId="10" fontId="18" fillId="0" borderId="0" xfId="0" applyNumberFormat="1" applyFont="1" applyAlignment="1"/>
    <xf numFmtId="0" fontId="18" fillId="0" borderId="0" xfId="0" applyFont="1" applyAlignment="1">
      <alignment horizontal="center" wrapText="1"/>
    </xf>
    <xf numFmtId="0" fontId="18" fillId="0" borderId="0" xfId="0" applyFont="1" applyAlignment="1">
      <alignment horizontal="center" vertical="center"/>
    </xf>
    <xf numFmtId="44" fontId="18" fillId="0" borderId="23" xfId="42" applyFont="1" applyFill="1" applyBorder="1" applyAlignment="1">
      <alignment horizontal="center" vertical="center" wrapText="1"/>
    </xf>
    <xf numFmtId="0" fontId="18" fillId="0" borderId="23" xfId="0"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xf numFmtId="49" fontId="18" fillId="0" borderId="24" xfId="0" applyNumberFormat="1" applyFont="1" applyFill="1" applyBorder="1" applyAlignment="1">
      <alignment horizontal="center" vertical="center" wrapText="1"/>
    </xf>
    <xf numFmtId="44" fontId="18" fillId="0" borderId="24" xfId="42" applyFont="1" applyFill="1" applyBorder="1" applyAlignment="1">
      <alignment horizontal="center" vertical="center" wrapText="1"/>
    </xf>
    <xf numFmtId="0" fontId="18" fillId="0" borderId="24" xfId="0" applyNumberFormat="1" applyFont="1" applyFill="1" applyBorder="1" applyAlignment="1">
      <alignment horizontal="center" vertical="center"/>
    </xf>
    <xf numFmtId="0" fontId="19" fillId="0" borderId="0" xfId="0" applyFont="1" applyBorder="1" applyAlignment="1">
      <alignment horizontal="center" vertical="center"/>
    </xf>
    <xf numFmtId="10" fontId="18" fillId="0" borderId="0" xfId="44" applyNumberFormat="1" applyFont="1" applyAlignment="1">
      <alignment horizontal="left" vertical="center" wrapText="1"/>
    </xf>
    <xf numFmtId="0" fontId="18" fillId="0" borderId="0" xfId="0" applyFont="1"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23">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30" formatCode="@"/>
      <alignment horizontal="center" vertical="center" textRotation="0" wrapText="0"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border>
        <top style="thin">
          <color rgb="FF5062E5"/>
        </top>
      </border>
    </dxf>
    <dxf>
      <border diagonalUp="0" diagonalDown="0">
        <left style="thin">
          <color rgb="FF5062E5"/>
        </left>
        <right style="thin">
          <color rgb="FF5062E5"/>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border>
        <bottom style="thin">
          <color rgb="FF5062E5"/>
        </bottom>
      </border>
    </dxf>
    <dxf>
      <font>
        <b/>
        <i val="0"/>
        <strike val="0"/>
        <condense val="0"/>
        <extend val="0"/>
        <outline val="0"/>
        <shadow val="0"/>
        <u val="none"/>
        <vertAlign val="baseline"/>
        <sz val="11"/>
        <color theme="0"/>
        <name val="Calibri"/>
        <family val="2"/>
        <scheme val="minor"/>
      </font>
      <fill>
        <patternFill patternType="solid">
          <fgColor theme="7"/>
          <bgColor rgb="FF5062E5"/>
        </patternFill>
      </fill>
      <alignment horizontal="center" vertical="center" textRotation="0" wrapText="1" indent="0" justifyLastLine="0" shrinkToFit="0" readingOrder="0"/>
    </dxf>
  </dxfs>
  <tableStyles count="0" defaultTableStyle="TableStyleMedium2" defaultPivotStyle="PivotStyleLight16"/>
  <colors>
    <mruColors>
      <color rgb="FF1C245E"/>
      <color rgb="FF506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588962</xdr:rowOff>
        </xdr:from>
        <xdr:to>
          <xdr:col>0</xdr:col>
          <xdr:colOff>730250</xdr:colOff>
          <xdr:row>2</xdr:row>
          <xdr:rowOff>130175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588962</xdr:rowOff>
        </xdr:from>
        <xdr:to>
          <xdr:col>0</xdr:col>
          <xdr:colOff>730250</xdr:colOff>
          <xdr:row>2</xdr:row>
          <xdr:rowOff>130175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622300</xdr:colOff>
          <xdr:row>1</xdr:row>
          <xdr:rowOff>588962</xdr:rowOff>
        </xdr:from>
        <xdr:to>
          <xdr:col>1</xdr:col>
          <xdr:colOff>280987</xdr:colOff>
          <xdr:row>2</xdr:row>
          <xdr:rowOff>130175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167482</xdr:colOff>
      <xdr:row>0</xdr:row>
      <xdr:rowOff>157162</xdr:rowOff>
    </xdr:from>
    <xdr:to>
      <xdr:col>2</xdr:col>
      <xdr:colOff>357188</xdr:colOff>
      <xdr:row>1</xdr:row>
      <xdr:rowOff>2691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482" y="157162"/>
          <a:ext cx="2532062" cy="47894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5F7621F-E5B4-4319-BC85-4F773FD65753}" name="Table8" displayName="Table8" ref="A3:R12" totalsRowShown="0" headerRowDxfId="22" dataDxfId="20" headerRowBorderDxfId="21" tableBorderDxfId="19" totalsRowBorderDxfId="18">
  <sortState xmlns:xlrd2="http://schemas.microsoft.com/office/spreadsheetml/2017/richdata2" ref="A4:R12">
    <sortCondition descending="1" ref="K12"/>
  </sortState>
  <tableColumns count="18">
    <tableColumn id="1" xr3:uid="{B8748191-6259-4E9C-B7D6-814D8A889729}" name="Project Id" dataDxfId="17"/>
    <tableColumn id="2" xr3:uid="{FA72D5C3-049E-4A60-9C85-A4B2738F431E}" name="Type of Project" dataDxfId="16"/>
    <tableColumn id="25" xr3:uid="{F64F3F0C-DB52-4B46-86D5-6ADC09D45CC0}" name="REC Value ($)" dataDxfId="15" dataCellStyle="Currency"/>
    <tableColumn id="3" xr3:uid="{B9B594B9-9A24-4FD2-9A98-127F06C5B712}" name="Projected Project Size (AC kW) " dataDxfId="14"/>
    <tableColumn id="10" xr3:uid="{9DCF5C31-4143-4030-B543-E7C8E31C04BD}" name="Size Category (AC kW)" dataDxfId="13"/>
    <tableColumn id="9" xr3:uid="{AEC649DB-E66D-4FEE-97D6-DBC3A58AB4BF}" name="Size Points" dataDxfId="12"/>
    <tableColumn id="28" xr3:uid="{6E922EC9-A55F-48A3-A625-A60D46585D14}" name="Region for Regional Environmental Justice Scores" dataDxfId="11"/>
    <tableColumn id="4" xr3:uid="{8FE29A6B-0CBF-44B4-B9BA-5F007365C3F9}" name="Regional Environmental Justice Score Points" dataDxfId="10"/>
    <tableColumn id="5" xr3:uid="{47067D64-4636-4869-B174-2BA9D0D07EE1}" name="Environmental Justice Community " dataDxfId="9"/>
    <tableColumn id="29" xr3:uid="{CF6E6353-78DD-447C-ABEC-11B33C3B0CEF}" name="EJC Points" dataDxfId="8"/>
    <tableColumn id="6" xr3:uid="{CE1FDE0B-D266-4F10-8412-9783F025C536}" name="Low-Income Census Tract" dataDxfId="7"/>
    <tableColumn id="19" xr3:uid="{97AFEAB9-DED6-49F0-8858-ED8A33BDF4F4}" name="LI CT Points" dataDxfId="6"/>
    <tableColumn id="7" xr3:uid="{0837CF5B-5469-4FC2-B41D-D94368159CBC}" name="Minority/Women - Owned Business Enterprise* " dataDxfId="5"/>
    <tableColumn id="20" xr3:uid="{13A6A2F8-9791-42B0-BF6E-4CE3F71421B7}" name="MWBE Points" dataDxfId="4"/>
    <tableColumn id="12" xr3:uid="{B10014C5-4C2E-4075-8578-ABFBA638F582}" name="Anchor Type: Non-Profit/ Public Facility" dataDxfId="3"/>
    <tableColumn id="26" xr3:uid="{A0511E76-1FA9-4235-8EC2-5CE19E2F08E7}" name="Anchor Type: Project Host (Yes or No)" dataDxfId="2"/>
    <tableColumn id="8" xr3:uid="{C3AC1561-D8B7-4DDC-9EEF-55756C00D0FC}" name="Anchor Type: Critical Service Provider (Yes or No)" dataDxfId="1"/>
    <tableColumn id="11" xr3:uid="{BCF5A719-863D-4022-8C11-633514D14AAF}" name="Anchor Type Points"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https://nam04.safelinks.protection.outlook.com/?url=https%3A%2F%2Fwww.illinoissfa.com%2Fapp%2Fuploads%2F2020%2F06%2FILSFA_ProjectSelectionProtocol.pdf&amp;data=01%7C01%7Claura.oakleaf%40elevateenergy.org%7C61a42e8e570b4196976208d84f81fcac%7Cb90f1c906dfd45178a976dad20806bbc%7C0&amp;sdata=pxLLxQp%2Bj21hX%2BqRg1jqhnKC4CE1gtqxIGYPw3Cr%2BSQ%3D&amp;reserved=0" TargetMode="External"/><Relationship Id="rId6" Type="http://schemas.openxmlformats.org/officeDocument/2006/relationships/image" Target="../media/image1.emf"/><Relationship Id="rId5" Type="http://schemas.openxmlformats.org/officeDocument/2006/relationships/control" Target="../activeX/activeX1.xml"/><Relationship Id="rId10" Type="http://schemas.openxmlformats.org/officeDocument/2006/relationships/table" Target="../tables/table1.xml"/><Relationship Id="rId4" Type="http://schemas.openxmlformats.org/officeDocument/2006/relationships/vmlDrawing" Target="../drawings/vmlDrawing1.vml"/><Relationship Id="rId9"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27"/>
  <sheetViews>
    <sheetView showGridLines="0" tabSelected="1" zoomScale="80" zoomScaleNormal="80" workbookViewId="0">
      <selection activeCell="B22" sqref="B22"/>
    </sheetView>
  </sheetViews>
  <sheetFormatPr defaultRowHeight="14.5" x14ac:dyDescent="0.35"/>
  <cols>
    <col min="1" max="1" width="15.26953125" customWidth="1"/>
    <col min="2" max="2" width="18.26953125" customWidth="1"/>
    <col min="3" max="3" width="16.54296875" bestFit="1" customWidth="1"/>
    <col min="4" max="4" width="15.54296875" customWidth="1"/>
    <col min="5" max="5" width="14.7265625" customWidth="1"/>
    <col min="6" max="6" width="9.1796875" customWidth="1"/>
    <col min="7" max="7" width="14" customWidth="1"/>
    <col min="8" max="8" width="15.26953125" customWidth="1"/>
    <col min="9" max="9" width="15" customWidth="1"/>
    <col min="10" max="10" width="9.1796875" customWidth="1"/>
    <col min="11" max="11" width="9.81640625" customWidth="1"/>
    <col min="12" max="12" width="9.7265625" customWidth="1"/>
    <col min="13" max="13" width="16.81640625" customWidth="1"/>
    <col min="14" max="14" width="16.26953125" style="19" customWidth="1"/>
    <col min="15" max="15" width="13.26953125" style="19" customWidth="1"/>
    <col min="16" max="16" width="12.453125" customWidth="1"/>
    <col min="17" max="17" width="14.26953125" customWidth="1"/>
  </cols>
  <sheetData>
    <row r="1" spans="1:20" ht="50.5" customHeight="1" x14ac:dyDescent="0.35"/>
    <row r="2" spans="1:20" s="19" customFormat="1" ht="50.5" customHeight="1" x14ac:dyDescent="0.35">
      <c r="A2" s="43" t="s">
        <v>67</v>
      </c>
      <c r="B2" s="43"/>
      <c r="C2" s="43"/>
      <c r="D2" s="43"/>
      <c r="E2" s="43"/>
      <c r="F2" s="43"/>
      <c r="G2" s="43"/>
      <c r="H2" s="43"/>
      <c r="I2" s="43"/>
      <c r="J2" s="43"/>
      <c r="K2" s="43"/>
      <c r="L2" s="43"/>
      <c r="M2" s="43"/>
      <c r="N2" s="43"/>
      <c r="O2" s="43"/>
      <c r="P2" s="43"/>
      <c r="Q2" s="43"/>
    </row>
    <row r="3" spans="1:20" ht="81" customHeight="1" x14ac:dyDescent="0.35">
      <c r="A3" s="21" t="s">
        <v>37</v>
      </c>
      <c r="B3" s="21" t="s">
        <v>5</v>
      </c>
      <c r="C3" s="21" t="s">
        <v>30</v>
      </c>
      <c r="D3" s="21" t="s">
        <v>38</v>
      </c>
      <c r="E3" s="21" t="s">
        <v>40</v>
      </c>
      <c r="F3" s="21" t="s">
        <v>22</v>
      </c>
      <c r="G3" s="21" t="s">
        <v>58</v>
      </c>
      <c r="H3" s="21" t="s">
        <v>64</v>
      </c>
      <c r="I3" s="21" t="s">
        <v>44</v>
      </c>
      <c r="J3" s="21" t="s">
        <v>26</v>
      </c>
      <c r="K3" s="21" t="s">
        <v>45</v>
      </c>
      <c r="L3" s="21" t="s">
        <v>34</v>
      </c>
      <c r="M3" s="21" t="s">
        <v>68</v>
      </c>
      <c r="N3" s="21" t="s">
        <v>41</v>
      </c>
      <c r="O3" s="21" t="s">
        <v>46</v>
      </c>
      <c r="P3" s="21" t="s">
        <v>42</v>
      </c>
      <c r="Q3" s="21" t="s">
        <v>43</v>
      </c>
      <c r="R3" s="21" t="s">
        <v>31</v>
      </c>
      <c r="T3" s="20"/>
    </row>
    <row r="4" spans="1:20" ht="14.5" customHeight="1" x14ac:dyDescent="0.35">
      <c r="A4" s="24" t="s">
        <v>48</v>
      </c>
      <c r="B4" s="24" t="s">
        <v>9</v>
      </c>
      <c r="C4" s="25">
        <v>1307446</v>
      </c>
      <c r="D4" s="26">
        <v>495</v>
      </c>
      <c r="E4" s="30" t="s">
        <v>57</v>
      </c>
      <c r="F4" s="30">
        <v>1</v>
      </c>
      <c r="G4" s="26" t="s">
        <v>59</v>
      </c>
      <c r="H4" s="22">
        <v>0</v>
      </c>
      <c r="I4" s="26" t="s">
        <v>8</v>
      </c>
      <c r="J4" s="26">
        <v>0</v>
      </c>
      <c r="K4" s="26" t="s">
        <v>8</v>
      </c>
      <c r="L4" s="26">
        <v>0</v>
      </c>
      <c r="M4" s="26" t="s">
        <v>7</v>
      </c>
      <c r="N4" s="27">
        <v>2</v>
      </c>
      <c r="O4" s="26" t="s">
        <v>65</v>
      </c>
      <c r="P4" s="23" t="s">
        <v>7</v>
      </c>
      <c r="Q4" s="26" t="s">
        <v>7</v>
      </c>
      <c r="R4" s="26">
        <v>3.25</v>
      </c>
      <c r="S4" s="28"/>
    </row>
    <row r="5" spans="1:20" s="39" customFormat="1" ht="14.5" customHeight="1" x14ac:dyDescent="0.35">
      <c r="A5" s="22" t="s">
        <v>49</v>
      </c>
      <c r="B5" s="22" t="s">
        <v>9</v>
      </c>
      <c r="C5" s="36">
        <v>5925418.1699999999</v>
      </c>
      <c r="D5" s="23">
        <v>2000</v>
      </c>
      <c r="E5" s="30" t="s">
        <v>39</v>
      </c>
      <c r="F5" s="30">
        <v>0</v>
      </c>
      <c r="G5" s="23" t="s">
        <v>60</v>
      </c>
      <c r="H5" s="22">
        <v>2</v>
      </c>
      <c r="I5" s="23" t="s">
        <v>7</v>
      </c>
      <c r="J5" s="23">
        <v>2</v>
      </c>
      <c r="K5" s="23" t="s">
        <v>7</v>
      </c>
      <c r="L5" s="23">
        <v>2</v>
      </c>
      <c r="M5" s="23" t="s">
        <v>7</v>
      </c>
      <c r="N5" s="37">
        <v>2</v>
      </c>
      <c r="O5" s="23" t="s">
        <v>65</v>
      </c>
      <c r="P5" s="23" t="s">
        <v>8</v>
      </c>
      <c r="Q5" s="23" t="s">
        <v>7</v>
      </c>
      <c r="R5" s="23">
        <v>2.5</v>
      </c>
      <c r="S5" s="38"/>
    </row>
    <row r="6" spans="1:20" s="39" customFormat="1" ht="14.5" customHeight="1" x14ac:dyDescent="0.35">
      <c r="A6" s="40" t="s">
        <v>50</v>
      </c>
      <c r="B6" s="22" t="s">
        <v>9</v>
      </c>
      <c r="C6" s="41">
        <v>5910121.9800000004</v>
      </c>
      <c r="D6" s="29">
        <v>2000</v>
      </c>
      <c r="E6" s="30" t="s">
        <v>39</v>
      </c>
      <c r="F6" s="30">
        <v>0</v>
      </c>
      <c r="G6" s="23" t="s">
        <v>60</v>
      </c>
      <c r="H6" s="22">
        <v>2</v>
      </c>
      <c r="I6" s="29" t="s">
        <v>7</v>
      </c>
      <c r="J6" s="29">
        <v>2</v>
      </c>
      <c r="K6" s="29" t="s">
        <v>7</v>
      </c>
      <c r="L6" s="29">
        <v>2</v>
      </c>
      <c r="M6" s="29" t="s">
        <v>7</v>
      </c>
      <c r="N6" s="42">
        <v>2</v>
      </c>
      <c r="O6" s="29" t="s">
        <v>66</v>
      </c>
      <c r="P6" s="29" t="s">
        <v>8</v>
      </c>
      <c r="Q6" s="29" t="s">
        <v>7</v>
      </c>
      <c r="R6" s="29">
        <v>2.5</v>
      </c>
      <c r="S6" s="38"/>
    </row>
    <row r="7" spans="1:20" s="39" customFormat="1" ht="14.5" customHeight="1" x14ac:dyDescent="0.35">
      <c r="A7" s="22" t="s">
        <v>51</v>
      </c>
      <c r="B7" s="22" t="s">
        <v>9</v>
      </c>
      <c r="C7" s="36">
        <v>5634091.6200000001</v>
      </c>
      <c r="D7" s="23">
        <v>2000</v>
      </c>
      <c r="E7" s="30" t="s">
        <v>39</v>
      </c>
      <c r="F7" s="30">
        <v>0</v>
      </c>
      <c r="G7" s="23" t="s">
        <v>61</v>
      </c>
      <c r="H7" s="22">
        <v>0</v>
      </c>
      <c r="I7" s="23" t="s">
        <v>7</v>
      </c>
      <c r="J7" s="23">
        <v>2</v>
      </c>
      <c r="K7" s="23" t="s">
        <v>7</v>
      </c>
      <c r="L7" s="23">
        <v>2</v>
      </c>
      <c r="M7" s="23" t="s">
        <v>7</v>
      </c>
      <c r="N7" s="37">
        <v>2</v>
      </c>
      <c r="O7" s="23" t="s">
        <v>65</v>
      </c>
      <c r="P7" s="23" t="s">
        <v>7</v>
      </c>
      <c r="Q7" s="23" t="s">
        <v>7</v>
      </c>
      <c r="R7" s="23">
        <v>3.25</v>
      </c>
      <c r="S7" s="38"/>
    </row>
    <row r="8" spans="1:20" s="39" customFormat="1" ht="14.5" customHeight="1" x14ac:dyDescent="0.35">
      <c r="A8" s="22" t="s">
        <v>52</v>
      </c>
      <c r="B8" s="22" t="s">
        <v>9</v>
      </c>
      <c r="C8" s="36">
        <v>5208488.46</v>
      </c>
      <c r="D8" s="23">
        <v>1950</v>
      </c>
      <c r="E8" s="30" t="s">
        <v>39</v>
      </c>
      <c r="F8" s="30">
        <v>0</v>
      </c>
      <c r="G8" s="23" t="s">
        <v>60</v>
      </c>
      <c r="H8" s="22">
        <v>2</v>
      </c>
      <c r="I8" s="23" t="s">
        <v>7</v>
      </c>
      <c r="J8" s="23">
        <v>2</v>
      </c>
      <c r="K8" s="23" t="s">
        <v>7</v>
      </c>
      <c r="L8" s="23">
        <v>2</v>
      </c>
      <c r="M8" s="23" t="s">
        <v>7</v>
      </c>
      <c r="N8" s="37">
        <v>2</v>
      </c>
      <c r="O8" s="23" t="s">
        <v>66</v>
      </c>
      <c r="P8" s="23" t="s">
        <v>7</v>
      </c>
      <c r="Q8" s="23" t="s">
        <v>8</v>
      </c>
      <c r="R8" s="23">
        <v>2.75</v>
      </c>
      <c r="S8" s="38"/>
    </row>
    <row r="9" spans="1:20" s="39" customFormat="1" ht="14.5" customHeight="1" x14ac:dyDescent="0.35">
      <c r="A9" s="22" t="s">
        <v>53</v>
      </c>
      <c r="B9" s="22" t="s">
        <v>9</v>
      </c>
      <c r="C9" s="36">
        <v>5208488.46</v>
      </c>
      <c r="D9" s="23">
        <v>1950</v>
      </c>
      <c r="E9" s="30" t="s">
        <v>39</v>
      </c>
      <c r="F9" s="30">
        <v>0</v>
      </c>
      <c r="G9" s="23" t="s">
        <v>60</v>
      </c>
      <c r="H9" s="22">
        <v>2</v>
      </c>
      <c r="I9" s="23" t="s">
        <v>7</v>
      </c>
      <c r="J9" s="23">
        <v>2</v>
      </c>
      <c r="K9" s="23" t="s">
        <v>7</v>
      </c>
      <c r="L9" s="23">
        <v>2</v>
      </c>
      <c r="M9" s="23" t="s">
        <v>7</v>
      </c>
      <c r="N9" s="37">
        <v>2</v>
      </c>
      <c r="O9" s="23" t="s">
        <v>66</v>
      </c>
      <c r="P9" s="23" t="s">
        <v>7</v>
      </c>
      <c r="Q9" s="23" t="s">
        <v>8</v>
      </c>
      <c r="R9" s="23">
        <v>2.75</v>
      </c>
      <c r="S9" s="38"/>
    </row>
    <row r="10" spans="1:20" s="39" customFormat="1" ht="14.5" customHeight="1" x14ac:dyDescent="0.35">
      <c r="A10" s="22" t="s">
        <v>54</v>
      </c>
      <c r="B10" s="22" t="s">
        <v>9</v>
      </c>
      <c r="C10" s="36">
        <v>1347345.76</v>
      </c>
      <c r="D10" s="23">
        <v>500</v>
      </c>
      <c r="E10" s="30" t="s">
        <v>57</v>
      </c>
      <c r="F10" s="30">
        <v>1</v>
      </c>
      <c r="G10" s="23" t="s">
        <v>62</v>
      </c>
      <c r="H10" s="22">
        <v>0</v>
      </c>
      <c r="I10" s="23" t="s">
        <v>8</v>
      </c>
      <c r="J10" s="23">
        <v>0</v>
      </c>
      <c r="K10" s="23" t="s">
        <v>7</v>
      </c>
      <c r="L10" s="23">
        <v>2</v>
      </c>
      <c r="M10" s="23" t="s">
        <v>7</v>
      </c>
      <c r="N10" s="37">
        <v>2</v>
      </c>
      <c r="O10" s="23" t="s">
        <v>65</v>
      </c>
      <c r="P10" s="23" t="s">
        <v>8</v>
      </c>
      <c r="Q10" s="23" t="s">
        <v>7</v>
      </c>
      <c r="R10" s="23">
        <v>2.5</v>
      </c>
      <c r="S10" s="38"/>
    </row>
    <row r="11" spans="1:20" s="39" customFormat="1" ht="14.5" customHeight="1" x14ac:dyDescent="0.35">
      <c r="A11" s="22" t="s">
        <v>55</v>
      </c>
      <c r="B11" s="22" t="s">
        <v>9</v>
      </c>
      <c r="C11" s="36">
        <v>1479623.2</v>
      </c>
      <c r="D11" s="23">
        <v>500</v>
      </c>
      <c r="E11" s="30" t="s">
        <v>57</v>
      </c>
      <c r="F11" s="30">
        <v>1</v>
      </c>
      <c r="G11" s="23" t="s">
        <v>63</v>
      </c>
      <c r="H11" s="22">
        <v>1</v>
      </c>
      <c r="I11" s="23" t="s">
        <v>8</v>
      </c>
      <c r="J11" s="23">
        <v>0</v>
      </c>
      <c r="K11" s="23" t="s">
        <v>7</v>
      </c>
      <c r="L11" s="23">
        <v>2</v>
      </c>
      <c r="M11" s="23" t="s">
        <v>7</v>
      </c>
      <c r="N11" s="37">
        <v>2</v>
      </c>
      <c r="O11" s="23" t="s">
        <v>65</v>
      </c>
      <c r="P11" s="23" t="s">
        <v>8</v>
      </c>
      <c r="Q11" s="23" t="s">
        <v>7</v>
      </c>
      <c r="R11" s="23">
        <v>2.5</v>
      </c>
      <c r="S11" s="38"/>
    </row>
    <row r="12" spans="1:20" s="39" customFormat="1" ht="14.5" customHeight="1" x14ac:dyDescent="0.35">
      <c r="A12" s="22" t="s">
        <v>56</v>
      </c>
      <c r="B12" s="22" t="s">
        <v>9</v>
      </c>
      <c r="C12" s="36">
        <v>5910121.9800000004</v>
      </c>
      <c r="D12" s="23">
        <v>2000</v>
      </c>
      <c r="E12" s="30" t="s">
        <v>39</v>
      </c>
      <c r="F12" s="30">
        <v>0</v>
      </c>
      <c r="G12" s="23" t="s">
        <v>60</v>
      </c>
      <c r="H12" s="22">
        <v>2</v>
      </c>
      <c r="I12" s="23" t="s">
        <v>7</v>
      </c>
      <c r="J12" s="23">
        <v>2</v>
      </c>
      <c r="K12" s="23" t="s">
        <v>7</v>
      </c>
      <c r="L12" s="23">
        <v>2</v>
      </c>
      <c r="M12" s="23" t="s">
        <v>7</v>
      </c>
      <c r="N12" s="37">
        <v>2</v>
      </c>
      <c r="O12" s="23" t="s">
        <v>66</v>
      </c>
      <c r="P12" s="23" t="s">
        <v>8</v>
      </c>
      <c r="Q12" s="23" t="s">
        <v>7</v>
      </c>
      <c r="R12" s="23">
        <v>2.5</v>
      </c>
      <c r="S12" s="38"/>
    </row>
    <row r="13" spans="1:20" ht="14.5" customHeight="1" x14ac:dyDescent="0.35">
      <c r="R13" s="28"/>
    </row>
    <row r="14" spans="1:20" ht="14.5" customHeight="1" x14ac:dyDescent="0.35">
      <c r="R14" s="28"/>
    </row>
    <row r="15" spans="1:20" ht="14.5" customHeight="1" x14ac:dyDescent="0.35">
      <c r="R15" s="28"/>
    </row>
    <row r="16" spans="1:20" s="33" customFormat="1" ht="32.25" customHeight="1" x14ac:dyDescent="0.35">
      <c r="A16" s="44" t="s">
        <v>47</v>
      </c>
      <c r="B16" s="44"/>
      <c r="C16" s="44"/>
      <c r="D16" s="44"/>
      <c r="E16" s="44"/>
      <c r="F16" s="44"/>
      <c r="G16" s="44"/>
      <c r="H16" s="44"/>
      <c r="I16" s="44"/>
      <c r="J16" s="44"/>
      <c r="K16" s="44"/>
      <c r="L16" s="44"/>
      <c r="M16" s="44"/>
      <c r="N16" s="44"/>
      <c r="O16" s="44"/>
      <c r="P16" s="44"/>
      <c r="Q16" s="44"/>
      <c r="R16" s="32"/>
    </row>
    <row r="17" spans="1:19" s="31" customFormat="1" ht="26.25" customHeight="1" x14ac:dyDescent="0.35">
      <c r="S17" s="34"/>
    </row>
    <row r="18" spans="1:19" s="31" customFormat="1" ht="31.5" customHeight="1" x14ac:dyDescent="0.35">
      <c r="A18" s="45" t="s">
        <v>69</v>
      </c>
      <c r="B18" s="45"/>
      <c r="C18" s="45"/>
      <c r="D18" s="45"/>
      <c r="E18" s="45"/>
      <c r="F18" s="45"/>
      <c r="G18" s="45"/>
      <c r="H18" s="45"/>
      <c r="I18" s="45"/>
      <c r="J18" s="45"/>
      <c r="K18" s="45"/>
      <c r="L18" s="45"/>
      <c r="M18" s="45"/>
      <c r="N18" s="45"/>
      <c r="O18" s="45"/>
      <c r="P18" s="45"/>
      <c r="Q18" s="45"/>
      <c r="R18" s="35"/>
    </row>
    <row r="19" spans="1:19" ht="14.5" customHeight="1" x14ac:dyDescent="0.35">
      <c r="R19" s="28"/>
    </row>
    <row r="20" spans="1:19" ht="14.5" customHeight="1" x14ac:dyDescent="0.35">
      <c r="R20" s="28"/>
    </row>
    <row r="21" spans="1:19" ht="14.5" customHeight="1" x14ac:dyDescent="0.35">
      <c r="R21" s="28"/>
    </row>
    <row r="22" spans="1:19" ht="14.5" customHeight="1" x14ac:dyDescent="0.35"/>
    <row r="23" spans="1:19" ht="14.5" customHeight="1" x14ac:dyDescent="0.35"/>
    <row r="24" spans="1:19" ht="14.5" customHeight="1" x14ac:dyDescent="0.35"/>
    <row r="25" spans="1:19" ht="72" customHeight="1" x14ac:dyDescent="0.35"/>
    <row r="26" spans="1:19" ht="14.5" customHeight="1" x14ac:dyDescent="0.35"/>
    <row r="27" spans="1:19" ht="14.5" customHeight="1" x14ac:dyDescent="0.35"/>
  </sheetData>
  <mergeCells count="3">
    <mergeCell ref="A2:Q2"/>
    <mergeCell ref="A16:Q16"/>
    <mergeCell ref="A18:Q18"/>
  </mergeCells>
  <phoneticPr fontId="21" type="noConversion"/>
  <hyperlinks>
    <hyperlink ref="A16" r:id="rId1" display="https://nam04.safelinks.protection.outlook.com/?url=https%3A%2F%2Fwww.illinoissfa.com%2Fapp%2Fuploads%2F2020%2F06%2FILSFA_ProjectSelectionProtocol.pdf&amp;data=01%7C01%7Claura.oakleaf%40elevateenergy.org%7C61a42e8e570b4196976208d84f81fcac%7Cb90f1c906dfd45178a976dad20806bbc%7C0&amp;sdata=pxLLxQp%2Bj21hX%2BqRg1jqhnKC4CE1gtqxIGYPw3Cr%2BSQ%3D&amp;reserved=0" xr:uid="{94F2FFFF-2DF4-4C05-8062-56966390D935}"/>
  </hyperlinks>
  <pageMargins left="0.75" right="0.75" top="1" bottom="1" header="0.5" footer="0.5"/>
  <pageSetup orientation="portrait" r:id="rId2"/>
  <drawing r:id="rId3"/>
  <legacyDrawing r:id="rId4"/>
  <controls>
    <mc:AlternateContent xmlns:mc="http://schemas.openxmlformats.org/markup-compatibility/2006">
      <mc:Choice Requires="x14">
        <control shapeId="1027" r:id="rId5" name="Control 3">
          <controlPr defaultSize="0" r:id="rId6">
            <anchor moveWithCells="1">
              <from>
                <xdr:col>0</xdr:col>
                <xdr:colOff>622300</xdr:colOff>
                <xdr:row>1</xdr:row>
                <xdr:rowOff>590550</xdr:rowOff>
              </from>
              <to>
                <xdr:col>1</xdr:col>
                <xdr:colOff>279400</xdr:colOff>
                <xdr:row>2</xdr:row>
                <xdr:rowOff>133350</xdr:rowOff>
              </to>
            </anchor>
          </controlPr>
        </control>
      </mc:Choice>
      <mc:Fallback>
        <control shapeId="1027" r:id="rId5" name="Control 3"/>
      </mc:Fallback>
    </mc:AlternateContent>
    <mc:AlternateContent xmlns:mc="http://schemas.openxmlformats.org/markup-compatibility/2006">
      <mc:Choice Requires="x14">
        <control shapeId="1026" r:id="rId7" name="Control 2">
          <controlPr defaultSize="0" r:id="rId8">
            <anchor moveWithCells="1">
              <from>
                <xdr:col>0</xdr:col>
                <xdr:colOff>0</xdr:colOff>
                <xdr:row>1</xdr:row>
                <xdr:rowOff>590550</xdr:rowOff>
              </from>
              <to>
                <xdr:col>0</xdr:col>
                <xdr:colOff>736600</xdr:colOff>
                <xdr:row>2</xdr:row>
                <xdr:rowOff>133350</xdr:rowOff>
              </to>
            </anchor>
          </controlPr>
        </control>
      </mc:Choice>
      <mc:Fallback>
        <control shapeId="1026" r:id="rId7" name="Control 2"/>
      </mc:Fallback>
    </mc:AlternateContent>
    <mc:AlternateContent xmlns:mc="http://schemas.openxmlformats.org/markup-compatibility/2006">
      <mc:Choice Requires="x14">
        <control shapeId="1025" r:id="rId9" name="Control 1">
          <controlPr defaultSize="0" r:id="rId8">
            <anchor moveWithCells="1">
              <from>
                <xdr:col>0</xdr:col>
                <xdr:colOff>0</xdr:colOff>
                <xdr:row>1</xdr:row>
                <xdr:rowOff>590550</xdr:rowOff>
              </from>
              <to>
                <xdr:col>0</xdr:col>
                <xdr:colOff>736600</xdr:colOff>
                <xdr:row>2</xdr:row>
                <xdr:rowOff>133350</xdr:rowOff>
              </to>
            </anchor>
          </controlPr>
        </control>
      </mc:Choice>
      <mc:Fallback>
        <control shapeId="1025" r:id="rId9" name="Control 1"/>
      </mc:Fallback>
    </mc:AlternateContent>
  </controls>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1CE5-0A25-4FF5-A6A3-AB5C71C38B65}">
  <dimension ref="A1:X8"/>
  <sheetViews>
    <sheetView showGridLines="0" topLeftCell="P1" workbookViewId="0">
      <selection activeCell="T1" sqref="T1:T1048576"/>
    </sheetView>
  </sheetViews>
  <sheetFormatPr defaultRowHeight="14.5" x14ac:dyDescent="0.35"/>
  <cols>
    <col min="6" max="6" width="12.26953125" customWidth="1"/>
    <col min="20" max="20" width="15.1796875" customWidth="1"/>
    <col min="21" max="21" width="6.81640625" style="8" customWidth="1"/>
    <col min="22" max="22" width="13.54296875" customWidth="1"/>
    <col min="23" max="23" width="14.453125" customWidth="1"/>
    <col min="24" max="24" width="10.81640625" customWidth="1"/>
  </cols>
  <sheetData>
    <row r="1" spans="1:24" ht="72.5" x14ac:dyDescent="0.35">
      <c r="A1" s="14" t="s">
        <v>0</v>
      </c>
      <c r="B1" s="15" t="s">
        <v>5</v>
      </c>
      <c r="C1" s="15" t="s">
        <v>30</v>
      </c>
      <c r="D1" s="15" t="s">
        <v>1</v>
      </c>
      <c r="E1" s="15" t="s">
        <v>32</v>
      </c>
      <c r="F1" s="15" t="s">
        <v>22</v>
      </c>
      <c r="G1" s="15" t="s">
        <v>2</v>
      </c>
      <c r="H1" s="15" t="s">
        <v>14</v>
      </c>
      <c r="I1" s="15" t="s">
        <v>33</v>
      </c>
      <c r="J1" s="15" t="s">
        <v>25</v>
      </c>
      <c r="K1" s="15" t="s">
        <v>26</v>
      </c>
      <c r="L1" s="15" t="s">
        <v>27</v>
      </c>
      <c r="M1" s="15" t="s">
        <v>34</v>
      </c>
      <c r="N1" s="15" t="s">
        <v>3</v>
      </c>
      <c r="O1" s="15" t="s">
        <v>28</v>
      </c>
      <c r="P1" s="15" t="s">
        <v>35</v>
      </c>
      <c r="Q1" s="15" t="s">
        <v>29</v>
      </c>
      <c r="R1" s="15" t="s">
        <v>4</v>
      </c>
      <c r="S1" s="15" t="s">
        <v>31</v>
      </c>
      <c r="T1" s="16" t="s">
        <v>36</v>
      </c>
      <c r="V1" s="7" t="s">
        <v>21</v>
      </c>
      <c r="W1" s="2" t="s">
        <v>20</v>
      </c>
      <c r="X1" s="9" t="s">
        <v>19</v>
      </c>
    </row>
    <row r="2" spans="1:24" ht="29" x14ac:dyDescent="0.35">
      <c r="A2" s="10" t="s">
        <v>12</v>
      </c>
      <c r="B2" s="11" t="s">
        <v>9</v>
      </c>
      <c r="C2" s="11">
        <v>5808540</v>
      </c>
      <c r="D2" s="11">
        <v>1850</v>
      </c>
      <c r="E2" s="11" t="s">
        <v>17</v>
      </c>
      <c r="F2" s="11">
        <v>0</v>
      </c>
      <c r="G2" s="11" t="s">
        <v>10</v>
      </c>
      <c r="H2" s="11" t="s">
        <v>15</v>
      </c>
      <c r="I2" s="12">
        <v>2</v>
      </c>
      <c r="J2" s="11" t="s">
        <v>7</v>
      </c>
      <c r="K2" s="11">
        <v>1</v>
      </c>
      <c r="L2" s="11" t="s">
        <v>7</v>
      </c>
      <c r="M2" s="11">
        <v>1</v>
      </c>
      <c r="N2" s="11" t="s">
        <v>8</v>
      </c>
      <c r="O2" s="11">
        <v>0</v>
      </c>
      <c r="P2" s="11" t="s">
        <v>8</v>
      </c>
      <c r="Q2" s="11">
        <v>0</v>
      </c>
      <c r="R2" s="11" t="s">
        <v>11</v>
      </c>
      <c r="S2" s="11">
        <v>1</v>
      </c>
      <c r="T2" s="13">
        <v>4</v>
      </c>
      <c r="V2" s="3" t="s">
        <v>15</v>
      </c>
      <c r="W2" s="4">
        <f>SUMIF(H:H,"A",C:C)</f>
        <v>5808540</v>
      </c>
      <c r="X2" s="17">
        <f>Total_Incentives!$W2/W6</f>
        <v>0.45510839332886943</v>
      </c>
    </row>
    <row r="3" spans="1:24" ht="29" x14ac:dyDescent="0.35">
      <c r="A3" s="10" t="s">
        <v>13</v>
      </c>
      <c r="B3" s="11" t="s">
        <v>9</v>
      </c>
      <c r="C3" s="11">
        <v>6954441.4900000002</v>
      </c>
      <c r="D3" s="11">
        <v>2000</v>
      </c>
      <c r="E3" s="11" t="s">
        <v>17</v>
      </c>
      <c r="F3" s="11">
        <v>0</v>
      </c>
      <c r="G3" s="11" t="s">
        <v>6</v>
      </c>
      <c r="H3" s="11" t="s">
        <v>16</v>
      </c>
      <c r="I3" s="12">
        <v>0.5</v>
      </c>
      <c r="J3" s="11" t="s">
        <v>7</v>
      </c>
      <c r="K3" s="11">
        <v>1</v>
      </c>
      <c r="L3" s="11" t="s">
        <v>7</v>
      </c>
      <c r="M3" s="11">
        <v>1</v>
      </c>
      <c r="N3" s="11" t="s">
        <v>8</v>
      </c>
      <c r="O3" s="11">
        <v>0</v>
      </c>
      <c r="P3" s="11" t="s">
        <v>8</v>
      </c>
      <c r="Q3" s="11">
        <v>0</v>
      </c>
      <c r="R3" s="11" t="s">
        <v>11</v>
      </c>
      <c r="S3" s="11">
        <v>1</v>
      </c>
      <c r="T3" s="12">
        <v>2.5</v>
      </c>
      <c r="V3" s="3" t="s">
        <v>16</v>
      </c>
      <c r="W3" s="4">
        <f>SUMIF(H:H,"B",C:C)</f>
        <v>6954441.4900000002</v>
      </c>
      <c r="X3" s="17">
        <f>Total_Incentives!$W3/W6</f>
        <v>0.54489160667113057</v>
      </c>
    </row>
    <row r="4" spans="1:24" x14ac:dyDescent="0.35">
      <c r="V4" s="3" t="s">
        <v>17</v>
      </c>
      <c r="W4" s="4">
        <f>SUM(C:C)</f>
        <v>12762981.49</v>
      </c>
      <c r="X4" s="17">
        <f>Total_Incentives!$W4/W6</f>
        <v>1</v>
      </c>
    </row>
    <row r="5" spans="1:24" x14ac:dyDescent="0.35">
      <c r="V5" s="3" t="s">
        <v>18</v>
      </c>
      <c r="W5" s="4">
        <f>SUMIF(C:C,"&lt;=250",F:F)</f>
        <v>0</v>
      </c>
      <c r="X5" s="17"/>
    </row>
    <row r="6" spans="1:24" x14ac:dyDescent="0.35">
      <c r="V6" s="5" t="s">
        <v>23</v>
      </c>
      <c r="W6" s="6">
        <f>SUM(W2:W3)</f>
        <v>12762981.49</v>
      </c>
      <c r="X6" s="18"/>
    </row>
    <row r="7" spans="1:24" x14ac:dyDescent="0.35">
      <c r="X7" s="8"/>
    </row>
    <row r="8" spans="1:24" x14ac:dyDescent="0.35">
      <c r="V8" t="s">
        <v>24</v>
      </c>
      <c r="W8" s="1">
        <f>12500000-W6</f>
        <v>-262981.49000000022</v>
      </c>
      <c r="X8"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E55A311CE7F04686E2C00C63FEEB98" ma:contentTypeVersion="13" ma:contentTypeDescription="Create a new document." ma:contentTypeScope="" ma:versionID="8c7bdea79174804f13de7c9fbff91fef">
  <xsd:schema xmlns:xsd="http://www.w3.org/2001/XMLSchema" xmlns:xs="http://www.w3.org/2001/XMLSchema" xmlns:p="http://schemas.microsoft.com/office/2006/metadata/properties" xmlns:ns3="babf9b5b-49fb-4a3d-9eb1-9e6b5edd58f7" xmlns:ns4="13fcd1a0-f6fa-4343-90b6-c873cb810e1a" targetNamespace="http://schemas.microsoft.com/office/2006/metadata/properties" ma:root="true" ma:fieldsID="2d9ae0bbcfb432fe56686da9ce86fdd8" ns3:_="" ns4:_="">
    <xsd:import namespace="babf9b5b-49fb-4a3d-9eb1-9e6b5edd58f7"/>
    <xsd:import namespace="13fcd1a0-f6fa-4343-90b6-c873cb810e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bf9b5b-49fb-4a3d-9eb1-9e6b5edd58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fcd1a0-f6fa-4343-90b6-c873cb810e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5FA9C7-A9D3-45A5-8364-A06F9FED2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bf9b5b-49fb-4a3d-9eb1-9e6b5edd58f7"/>
    <ds:schemaRef ds:uri="13fcd1a0-f6fa-4343-90b6-c873cb810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9F826E-23AF-457B-830B-65DBDFA4189B}">
  <ds:schemaRefs>
    <ds:schemaRef ds:uri="http://schemas.microsoft.com/sharepoint/v3/contenttype/forms"/>
  </ds:schemaRefs>
</ds:datastoreItem>
</file>

<file path=customXml/itemProps3.xml><?xml version="1.0" encoding="utf-8"?>
<ds:datastoreItem xmlns:ds="http://schemas.openxmlformats.org/officeDocument/2006/customXml" ds:itemID="{0846C02D-8868-4D0F-B13B-1F6B040CEB66}">
  <ds:schemaRefs>
    <ds:schemaRef ds:uri="babf9b5b-49fb-4a3d-9eb1-9e6b5edd58f7"/>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purl.org/dc/terms/"/>
    <ds:schemaRef ds:uri="http://schemas.microsoft.com/office/infopath/2007/PartnerControls"/>
    <ds:schemaRef ds:uri="13fcd1a0-f6fa-4343-90b6-c873cb810e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LICS Projects</vt:lpstr>
      <vt:lpstr>Total_Incentives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Philbrick</dc:creator>
  <cp:lastModifiedBy>Laura Oakleaf</cp:lastModifiedBy>
  <cp:lastPrinted>2019-08-06T15:44:47Z</cp:lastPrinted>
  <dcterms:created xsi:type="dcterms:W3CDTF">2019-08-02T20:37:48Z</dcterms:created>
  <dcterms:modified xsi:type="dcterms:W3CDTF">2021-10-21T16:27:19Z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0x01010086E55A311CE7F04686E2C00C63FEEB98</vt:lpwstr>
  </property>
</Properties>
</file>